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sada\02 公共施設マネジメント担当\◎PPP関係\②LED\05 プロポーザル\02 応募様式\"/>
    </mc:Choice>
  </mc:AlternateContent>
  <bookViews>
    <workbookView xWindow="0" yWindow="0" windowWidth="15345" windowHeight="4560" tabRatio="760"/>
  </bookViews>
  <sheets>
    <sheet name="計算表シート" sheetId="50" r:id="rId1"/>
    <sheet name="使用量算出シート" sheetId="51" r:id="rId2"/>
    <sheet name="【資料2-1】稼働時間一覧表" sheetId="53" state="hidden" r:id="rId3"/>
    <sheet name="【資料2-2】排出係数" sheetId="48" state="hidden" r:id="rId4"/>
  </sheets>
  <definedNames>
    <definedName name="_xlnm.Print_Area" localSheetId="2">'【資料2-1】稼働時間一覧表'!$A$1:$T$32</definedName>
    <definedName name="_xlnm.Print_Area" localSheetId="3">'【資料2-2】排出係数'!$A$1:$L$21</definedName>
    <definedName name="_xlnm.Print_Area" localSheetId="0">計算表シート!$A$1:$O$31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51" l="1"/>
  <c r="G28" i="50" l="1"/>
  <c r="G22" i="50"/>
  <c r="G25" i="50"/>
  <c r="I21" i="48" l="1"/>
  <c r="I17" i="48"/>
  <c r="I16" i="48"/>
  <c r="I12" i="48"/>
  <c r="I11" i="48"/>
  <c r="I7" i="48"/>
  <c r="I6" i="48"/>
  <c r="I5" i="48"/>
  <c r="C27" i="53" l="1"/>
  <c r="C26" i="53"/>
  <c r="C11" i="53"/>
  <c r="F71" i="51"/>
  <c r="G71" i="51" s="1"/>
  <c r="F70" i="51"/>
  <c r="F69" i="51"/>
  <c r="G69" i="51" s="1"/>
  <c r="F68" i="51"/>
  <c r="F67" i="51"/>
  <c r="G67" i="51" s="1"/>
  <c r="F66" i="51"/>
  <c r="G66" i="51" s="1"/>
  <c r="F60" i="51"/>
  <c r="G60" i="51" s="1"/>
  <c r="C29" i="53"/>
  <c r="M50" i="53"/>
  <c r="K50" i="53"/>
  <c r="J50" i="53"/>
  <c r="H50" i="53"/>
  <c r="F50" i="53"/>
  <c r="G68" i="51" l="1"/>
  <c r="J68" i="51" s="1"/>
  <c r="G70" i="51"/>
  <c r="J70" i="51" s="1"/>
  <c r="J66" i="51"/>
  <c r="C31" i="53"/>
  <c r="C15" i="53"/>
  <c r="R20" i="53" l="1"/>
  <c r="F36" i="51" s="1"/>
  <c r="G36" i="51" s="1"/>
  <c r="R31" i="53"/>
  <c r="M31" i="53"/>
  <c r="L31" i="53"/>
  <c r="H31" i="53"/>
  <c r="R30" i="53"/>
  <c r="M30" i="53"/>
  <c r="L30" i="53"/>
  <c r="H30" i="53"/>
  <c r="R29" i="53"/>
  <c r="F65" i="51" s="1"/>
  <c r="G65" i="51" s="1"/>
  <c r="M29" i="53"/>
  <c r="L29" i="53"/>
  <c r="H29" i="53"/>
  <c r="R28" i="53"/>
  <c r="F64" i="51" s="1"/>
  <c r="M28" i="53"/>
  <c r="C28" i="53"/>
  <c r="H28" i="53" s="1"/>
  <c r="R27" i="53"/>
  <c r="M27" i="53"/>
  <c r="H27" i="53"/>
  <c r="R26" i="53"/>
  <c r="M26" i="53"/>
  <c r="L26" i="53"/>
  <c r="R25" i="53"/>
  <c r="F51" i="51" s="1"/>
  <c r="G51" i="51" s="1"/>
  <c r="M25" i="53"/>
  <c r="C25" i="53"/>
  <c r="L25" i="53" s="1"/>
  <c r="R24" i="53"/>
  <c r="F52" i="51" s="1"/>
  <c r="G52" i="51" s="1"/>
  <c r="M24" i="53"/>
  <c r="C24" i="53"/>
  <c r="L24" i="53" s="1"/>
  <c r="R23" i="53"/>
  <c r="F43" i="51" s="1"/>
  <c r="G43" i="51" s="1"/>
  <c r="M23" i="53"/>
  <c r="C23" i="53"/>
  <c r="H23" i="53" s="1"/>
  <c r="R22" i="53"/>
  <c r="F44" i="51" s="1"/>
  <c r="G44" i="51" s="1"/>
  <c r="M22" i="53"/>
  <c r="C22" i="53"/>
  <c r="L22" i="53" s="1"/>
  <c r="R21" i="53"/>
  <c r="F41" i="51" s="1"/>
  <c r="G41" i="51" s="1"/>
  <c r="M21" i="53"/>
  <c r="L21" i="53"/>
  <c r="C21" i="53"/>
  <c r="H21" i="53" s="1"/>
  <c r="M20" i="53"/>
  <c r="L20" i="53"/>
  <c r="O20" i="53" s="1"/>
  <c r="C20" i="53"/>
  <c r="H20" i="53" s="1"/>
  <c r="R15" i="53"/>
  <c r="D27" i="51" s="1"/>
  <c r="F27" i="51" s="1"/>
  <c r="M15" i="53"/>
  <c r="L15" i="53"/>
  <c r="H15" i="53"/>
  <c r="R14" i="53"/>
  <c r="D25" i="51" s="1"/>
  <c r="F25" i="51" s="1"/>
  <c r="M14" i="53"/>
  <c r="L14" i="53"/>
  <c r="H14" i="53"/>
  <c r="R13" i="53"/>
  <c r="D23" i="51" s="1"/>
  <c r="F23" i="51" s="1"/>
  <c r="M13" i="53"/>
  <c r="H13" i="53"/>
  <c r="R12" i="53"/>
  <c r="D21" i="51" s="1"/>
  <c r="F21" i="51" s="1"/>
  <c r="M12" i="53"/>
  <c r="C12" i="53"/>
  <c r="L12" i="53" s="1"/>
  <c r="R11" i="53"/>
  <c r="D19" i="51" s="1"/>
  <c r="F19" i="51" s="1"/>
  <c r="M11" i="53"/>
  <c r="H11" i="53"/>
  <c r="R10" i="53"/>
  <c r="D17" i="51" s="1"/>
  <c r="F17" i="51" s="1"/>
  <c r="M10" i="53"/>
  <c r="L10" i="53"/>
  <c r="C10" i="53"/>
  <c r="H10" i="53" s="1"/>
  <c r="R9" i="53"/>
  <c r="D15" i="51" s="1"/>
  <c r="F15" i="51" s="1"/>
  <c r="M9" i="53"/>
  <c r="C9" i="53"/>
  <c r="H9" i="53" s="1"/>
  <c r="R8" i="53"/>
  <c r="D13" i="51" s="1"/>
  <c r="F13" i="51" s="1"/>
  <c r="M8" i="53"/>
  <c r="C8" i="53"/>
  <c r="L8" i="53" s="1"/>
  <c r="R7" i="53"/>
  <c r="D11" i="51" s="1"/>
  <c r="F11" i="51" s="1"/>
  <c r="M7" i="53"/>
  <c r="C7" i="53"/>
  <c r="L7" i="53" s="1"/>
  <c r="O7" i="53" s="1"/>
  <c r="R6" i="53"/>
  <c r="D9" i="51" s="1"/>
  <c r="F9" i="51" s="1"/>
  <c r="M6" i="53"/>
  <c r="C6" i="53"/>
  <c r="H6" i="53" s="1"/>
  <c r="R5" i="53"/>
  <c r="D7" i="51" s="1"/>
  <c r="F7" i="51" s="1"/>
  <c r="M5" i="53"/>
  <c r="C5" i="53"/>
  <c r="H5" i="53" s="1"/>
  <c r="I27" i="51" l="1"/>
  <c r="C14" i="50" s="1"/>
  <c r="G64" i="51"/>
  <c r="J64" i="51" s="1"/>
  <c r="F59" i="51"/>
  <c r="G59" i="51" s="1"/>
  <c r="F57" i="51"/>
  <c r="G57" i="51" s="1"/>
  <c r="F55" i="51"/>
  <c r="G55" i="51" s="1"/>
  <c r="F54" i="51"/>
  <c r="G54" i="51" s="1"/>
  <c r="F58" i="51"/>
  <c r="G58" i="51" s="1"/>
  <c r="F56" i="51"/>
  <c r="L11" i="53"/>
  <c r="O11" i="53" s="1"/>
  <c r="H26" i="53"/>
  <c r="L28" i="53"/>
  <c r="O26" i="53"/>
  <c r="H25" i="53"/>
  <c r="L23" i="53"/>
  <c r="O23" i="53" s="1"/>
  <c r="L13" i="53"/>
  <c r="O13" i="53" s="1"/>
  <c r="O28" i="53"/>
  <c r="O24" i="53"/>
  <c r="O25" i="53"/>
  <c r="O29" i="53"/>
  <c r="H7" i="53"/>
  <c r="O21" i="53"/>
  <c r="P20" i="53" s="1"/>
  <c r="F35" i="51"/>
  <c r="G35" i="51" s="1"/>
  <c r="O22" i="53"/>
  <c r="L27" i="53"/>
  <c r="O27" i="53" s="1"/>
  <c r="F37" i="51"/>
  <c r="G37" i="51" s="1"/>
  <c r="F38" i="51"/>
  <c r="G38" i="51" s="1"/>
  <c r="L6" i="53"/>
  <c r="O6" i="53" s="1"/>
  <c r="F39" i="51"/>
  <c r="G39" i="51" s="1"/>
  <c r="F63" i="51"/>
  <c r="G63" i="51" s="1"/>
  <c r="O10" i="53"/>
  <c r="O12" i="53"/>
  <c r="O8" i="53"/>
  <c r="F61" i="51"/>
  <c r="G61" i="51" s="1"/>
  <c r="J60" i="51" s="1"/>
  <c r="F62" i="51"/>
  <c r="G62" i="51" s="1"/>
  <c r="F48" i="51"/>
  <c r="G48" i="51" s="1"/>
  <c r="F49" i="51"/>
  <c r="G49" i="51" s="1"/>
  <c r="F53" i="51"/>
  <c r="F50" i="51"/>
  <c r="F47" i="51"/>
  <c r="G47" i="51" s="1"/>
  <c r="F45" i="51"/>
  <c r="F46" i="51"/>
  <c r="G46" i="51" s="1"/>
  <c r="F42" i="51"/>
  <c r="G42" i="51" s="1"/>
  <c r="J42" i="51" s="1"/>
  <c r="F40" i="51"/>
  <c r="G40" i="51" s="1"/>
  <c r="F34" i="51"/>
  <c r="G34" i="51" s="1"/>
  <c r="O14" i="53"/>
  <c r="O31" i="53"/>
  <c r="O30" i="53"/>
  <c r="O15" i="53"/>
  <c r="L5" i="53"/>
  <c r="O5" i="53" s="1"/>
  <c r="L9" i="53"/>
  <c r="O9" i="53" s="1"/>
  <c r="H8" i="53"/>
  <c r="H12" i="53"/>
  <c r="H24" i="53"/>
  <c r="H22" i="53"/>
  <c r="G21" i="50"/>
  <c r="E14" i="50"/>
  <c r="G50" i="51" l="1"/>
  <c r="J50" i="51" s="1"/>
  <c r="G53" i="51"/>
  <c r="J52" i="51" s="1"/>
  <c r="G45" i="51"/>
  <c r="J44" i="51" s="1"/>
  <c r="G56" i="51"/>
  <c r="J56" i="51" s="1"/>
  <c r="J58" i="51"/>
  <c r="J54" i="51"/>
  <c r="J48" i="51"/>
  <c r="J62" i="51"/>
  <c r="J46" i="51"/>
  <c r="P26" i="53"/>
  <c r="P22" i="53"/>
  <c r="P28" i="53"/>
  <c r="P24" i="53"/>
  <c r="P30" i="53"/>
  <c r="J34" i="51"/>
  <c r="O64" i="51" l="1"/>
  <c r="C21" i="50" s="1"/>
  <c r="I21" i="50" s="1"/>
  <c r="J38" i="51"/>
  <c r="O68" i="51" s="1"/>
  <c r="C25" i="50" s="1"/>
  <c r="I25" i="50" s="1"/>
  <c r="L25" i="50" s="1"/>
  <c r="J36" i="51"/>
  <c r="O66" i="51" s="1"/>
  <c r="C22" i="50" s="1"/>
  <c r="I22" i="50" s="1"/>
  <c r="L22" i="50" s="1"/>
  <c r="J40" i="51"/>
  <c r="O70" i="51" s="1"/>
  <c r="C28" i="50" s="1"/>
  <c r="I28" i="50" s="1"/>
  <c r="L28" i="50" s="1"/>
  <c r="G14" i="50" l="1"/>
  <c r="L21" i="50"/>
  <c r="J17" i="48" l="1"/>
  <c r="G24" i="50" s="1"/>
  <c r="I24" i="50" s="1"/>
  <c r="L24" i="50" s="1"/>
  <c r="J16" i="48"/>
  <c r="J11" i="48"/>
  <c r="G26" i="50" s="1"/>
  <c r="J12" i="48"/>
  <c r="G23" i="50" s="1"/>
  <c r="I23" i="50" s="1"/>
  <c r="I26" i="50" l="1"/>
  <c r="L26" i="50" s="1"/>
  <c r="L16" i="48"/>
  <c r="G27" i="50"/>
  <c r="L23" i="50"/>
  <c r="L12" i="48"/>
  <c r="L11" i="48"/>
  <c r="L17" i="48"/>
  <c r="J5" i="48"/>
  <c r="L5" i="48" s="1"/>
  <c r="J6" i="48"/>
  <c r="L6" i="48" s="1"/>
  <c r="J7" i="48"/>
  <c r="L7" i="48" s="1"/>
  <c r="I27" i="50" l="1"/>
  <c r="L27" i="50" s="1"/>
  <c r="J21" i="48"/>
  <c r="G29" i="50" s="1"/>
  <c r="I29" i="50" l="1"/>
  <c r="L29" i="50" s="1"/>
  <c r="L21" i="48"/>
  <c r="N21" i="50" l="1"/>
  <c r="N31" i="50" s="1"/>
</calcChain>
</file>

<file path=xl/sharedStrings.xml><?xml version="1.0" encoding="utf-8"?>
<sst xmlns="http://schemas.openxmlformats.org/spreadsheetml/2006/main" count="546" uniqueCount="212">
  <si>
    <t>灯油</t>
  </si>
  <si>
    <t>都市ガス</t>
    <rPh sb="0" eb="2">
      <t>トシ</t>
    </rPh>
    <phoneticPr fontId="4"/>
  </si>
  <si>
    <t>kg</t>
    <phoneticPr fontId="1"/>
  </si>
  <si>
    <t>t-CH4/kg</t>
    <phoneticPr fontId="1"/>
  </si>
  <si>
    <t>m3</t>
    <phoneticPr fontId="4"/>
  </si>
  <si>
    <t>t-CH4/m3</t>
    <phoneticPr fontId="1"/>
  </si>
  <si>
    <t>CH4
(メタン)</t>
  </si>
  <si>
    <t>排出ガス種別</t>
    <rPh sb="0" eb="2">
      <t>ハイシュツ</t>
    </rPh>
    <rPh sb="4" eb="6">
      <t>シュベツ</t>
    </rPh>
    <phoneticPr fontId="4"/>
  </si>
  <si>
    <t>都市ガス</t>
    <rPh sb="0" eb="2">
      <t>トシ</t>
    </rPh>
    <phoneticPr fontId="1"/>
  </si>
  <si>
    <t>ガス排出量</t>
    <rPh sb="2" eb="4">
      <t>ハイシュツ</t>
    </rPh>
    <rPh sb="4" eb="5">
      <t>リョウ</t>
    </rPh>
    <phoneticPr fontId="4"/>
  </si>
  <si>
    <t>電気</t>
    <rPh sb="0" eb="2">
      <t>デンキ</t>
    </rPh>
    <phoneticPr fontId="1"/>
  </si>
  <si>
    <t>kWh</t>
  </si>
  <si>
    <t>t-CO2/年</t>
  </si>
  <si>
    <t>kWh</t>
    <phoneticPr fontId="1"/>
  </si>
  <si>
    <t>ｔ-CO2/年</t>
  </si>
  <si>
    <t>(A)</t>
    <phoneticPr fontId="1"/>
  </si>
  <si>
    <t>設備更新後の
年間使用量</t>
    <rPh sb="0" eb="2">
      <t>セツビ</t>
    </rPh>
    <rPh sb="2" eb="4">
      <t>コウシン</t>
    </rPh>
    <rPh sb="4" eb="5">
      <t>ゴ</t>
    </rPh>
    <rPh sb="7" eb="9">
      <t>ネンカン</t>
    </rPh>
    <rPh sb="9" eb="12">
      <t>シヨウリョウ</t>
    </rPh>
    <phoneticPr fontId="1"/>
  </si>
  <si>
    <t>排出係数</t>
    <rPh sb="0" eb="2">
      <t>ハイシュツ</t>
    </rPh>
    <rPh sb="2" eb="4">
      <t>ケイスウ</t>
    </rPh>
    <phoneticPr fontId="4"/>
  </si>
  <si>
    <t>排出量</t>
    <rPh sb="0" eb="2">
      <t>ハイシュツ</t>
    </rPh>
    <rPh sb="2" eb="3">
      <t>リョウ</t>
    </rPh>
    <phoneticPr fontId="4"/>
  </si>
  <si>
    <t>エネルギー種別</t>
    <rPh sb="5" eb="7">
      <t>シュベツ</t>
    </rPh>
    <phoneticPr fontId="4"/>
  </si>
  <si>
    <t>エネルギー種別</t>
    <phoneticPr fontId="4"/>
  </si>
  <si>
    <t>CO2</t>
  </si>
  <si>
    <t>N2O
(一酸化二窒素)</t>
    <rPh sb="5" eb="8">
      <t>イッサンカ</t>
    </rPh>
    <rPh sb="8" eb="9">
      <t>ニ</t>
    </rPh>
    <rPh sb="9" eb="11">
      <t>チッソ</t>
    </rPh>
    <phoneticPr fontId="4"/>
  </si>
  <si>
    <t>t-N2O/kg</t>
  </si>
  <si>
    <t>t-N2O/m3</t>
  </si>
  <si>
    <t>ｔ-CO2/年</t>
    <phoneticPr fontId="1"/>
  </si>
  <si>
    <t>部分を入力してください。</t>
    <rPh sb="0" eb="2">
      <t>ブブン</t>
    </rPh>
    <rPh sb="3" eb="5">
      <t>ニュウリョク</t>
    </rPh>
    <phoneticPr fontId="1"/>
  </si>
  <si>
    <t>別表第一(二酸化炭素)</t>
    <phoneticPr fontId="1"/>
  </si>
  <si>
    <t>算出定数</t>
    <rPh sb="0" eb="2">
      <t>サンシュツ</t>
    </rPh>
    <rPh sb="2" eb="4">
      <t>テイスウ</t>
    </rPh>
    <phoneticPr fontId="1"/>
  </si>
  <si>
    <t>排出係数</t>
    <rPh sb="0" eb="2">
      <t>ハイシュツ</t>
    </rPh>
    <rPh sb="2" eb="4">
      <t>ケイスウ</t>
    </rPh>
    <phoneticPr fontId="1"/>
  </si>
  <si>
    <t>リットル</t>
  </si>
  <si>
    <t>液化石油ガス(LPG)</t>
  </si>
  <si>
    <t>キログラム</t>
  </si>
  <si>
    <t>都市ガス</t>
  </si>
  <si>
    <t>立方メートル</t>
  </si>
  <si>
    <t>/</t>
  </si>
  <si>
    <t>/</t>
    <phoneticPr fontId="1"/>
  </si>
  <si>
    <t>CO2換算
排出係数*298</t>
    <rPh sb="3" eb="5">
      <t>カンサン</t>
    </rPh>
    <rPh sb="6" eb="8">
      <t>ハイシュツ</t>
    </rPh>
    <rPh sb="8" eb="10">
      <t>ケイスウ</t>
    </rPh>
    <phoneticPr fontId="1"/>
  </si>
  <si>
    <t>CO2換算
排出係数*1</t>
    <rPh sb="3" eb="5">
      <t>カンサン</t>
    </rPh>
    <rPh sb="6" eb="8">
      <t>ハイシュツ</t>
    </rPh>
    <rPh sb="8" eb="10">
      <t>ケイスウ</t>
    </rPh>
    <phoneticPr fontId="1"/>
  </si>
  <si>
    <t>別表第三(メタン)</t>
    <rPh sb="3" eb="4">
      <t>３</t>
    </rPh>
    <phoneticPr fontId="1"/>
  </si>
  <si>
    <t>別表第三(一酸化二窒素)</t>
    <rPh sb="3" eb="4">
      <t>３</t>
    </rPh>
    <phoneticPr fontId="1"/>
  </si>
  <si>
    <t>別表第六(一酸化二窒素)</t>
    <phoneticPr fontId="1"/>
  </si>
  <si>
    <r>
      <t>CO2換算
排出係数*</t>
    </r>
    <r>
      <rPr>
        <sz val="10.5"/>
        <rFont val="Meiryo UI"/>
        <family val="3"/>
        <charset val="128"/>
      </rPr>
      <t>25</t>
    </r>
    <rPh sb="3" eb="5">
      <t>カンサン</t>
    </rPh>
    <rPh sb="6" eb="8">
      <t>ハイシュツ</t>
    </rPh>
    <rPh sb="8" eb="10">
      <t>ケイスウ</t>
    </rPh>
    <phoneticPr fontId="1"/>
  </si>
  <si>
    <t>地球温暖化係数</t>
    <rPh sb="0" eb="2">
      <t>チキュウ</t>
    </rPh>
    <rPh sb="2" eb="5">
      <t>オンダンカ</t>
    </rPh>
    <rPh sb="5" eb="7">
      <t>ケイスウ</t>
    </rPh>
    <phoneticPr fontId="1"/>
  </si>
  <si>
    <t>CO2換算</t>
    <rPh sb="3" eb="5">
      <t>カンサン</t>
    </rPh>
    <phoneticPr fontId="1"/>
  </si>
  <si>
    <t>CO2排出量</t>
    <rPh sb="3" eb="5">
      <t>ハイシュツ</t>
    </rPh>
    <rPh sb="5" eb="6">
      <t>リョウ</t>
    </rPh>
    <phoneticPr fontId="4"/>
  </si>
  <si>
    <t>設備更新後のCO2排出量計算</t>
    <rPh sb="0" eb="2">
      <t>セツビ</t>
    </rPh>
    <rPh sb="2" eb="4">
      <t>コウシン</t>
    </rPh>
    <rPh sb="4" eb="5">
      <t>ゴ</t>
    </rPh>
    <rPh sb="9" eb="11">
      <t>ハイシュツ</t>
    </rPh>
    <rPh sb="11" eb="12">
      <t>リョウ</t>
    </rPh>
    <rPh sb="12" eb="14">
      <t>ケイサン</t>
    </rPh>
    <phoneticPr fontId="4"/>
  </si>
  <si>
    <t>設備更新後の
CO2排出量合計</t>
    <rPh sb="0" eb="2">
      <t>セツビ</t>
    </rPh>
    <rPh sb="2" eb="4">
      <t>コウシン</t>
    </rPh>
    <rPh sb="4" eb="5">
      <t>ゴ</t>
    </rPh>
    <rPh sb="10" eb="12">
      <t>ハイシュツ</t>
    </rPh>
    <rPh sb="12" eb="13">
      <t>リョウ</t>
    </rPh>
    <rPh sb="13" eb="15">
      <t>ゴウケイ</t>
    </rPh>
    <phoneticPr fontId="1"/>
  </si>
  <si>
    <t>設備更新後の
CO2排出量</t>
    <rPh sb="0" eb="2">
      <t>セツビ</t>
    </rPh>
    <rPh sb="2" eb="4">
      <t>コウシン</t>
    </rPh>
    <rPh sb="4" eb="5">
      <t>ゴ</t>
    </rPh>
    <rPh sb="10" eb="12">
      <t>ハイシュツ</t>
    </rPh>
    <rPh sb="12" eb="13">
      <t>リョウ</t>
    </rPh>
    <phoneticPr fontId="1"/>
  </si>
  <si>
    <t>(J)</t>
    <phoneticPr fontId="1"/>
  </si>
  <si>
    <t>(B)</t>
    <phoneticPr fontId="1"/>
  </si>
  <si>
    <t>CO2排出係数</t>
    <rPh sb="3" eb="5">
      <t>ハイシュツ</t>
    </rPh>
    <rPh sb="5" eb="7">
      <t>ケイスウ</t>
    </rPh>
    <phoneticPr fontId="1"/>
  </si>
  <si>
    <t>(H)</t>
    <phoneticPr fontId="1"/>
  </si>
  <si>
    <t>〔入力上の注意〕</t>
    <rPh sb="1" eb="3">
      <t>ニュウリョク</t>
    </rPh>
    <rPh sb="3" eb="4">
      <t>ジョウ</t>
    </rPh>
    <rPh sb="5" eb="7">
      <t>チュウイ</t>
    </rPh>
    <phoneticPr fontId="1"/>
  </si>
  <si>
    <t>施設名</t>
    <rPh sb="0" eb="2">
      <t>シセツ</t>
    </rPh>
    <rPh sb="2" eb="3">
      <t>メイ</t>
    </rPh>
    <phoneticPr fontId="1"/>
  </si>
  <si>
    <t>使用時間</t>
    <rPh sb="0" eb="2">
      <t>シヨウ</t>
    </rPh>
    <rPh sb="2" eb="4">
      <t>ジカン</t>
    </rPh>
    <phoneticPr fontId="1"/>
  </si>
  <si>
    <t>東部市民センター</t>
    <rPh sb="0" eb="2">
      <t>トウブ</t>
    </rPh>
    <rPh sb="2" eb="4">
      <t>シミン</t>
    </rPh>
    <phoneticPr fontId="1"/>
  </si>
  <si>
    <t>kW</t>
    <phoneticPr fontId="1"/>
  </si>
  <si>
    <t>西部市民センター</t>
    <rPh sb="0" eb="2">
      <t>セイブ</t>
    </rPh>
    <rPh sb="2" eb="4">
      <t>シミン</t>
    </rPh>
    <phoneticPr fontId="1"/>
  </si>
  <si>
    <t>南部市民センター</t>
    <rPh sb="0" eb="2">
      <t>ナンブ</t>
    </rPh>
    <rPh sb="2" eb="4">
      <t>シミン</t>
    </rPh>
    <phoneticPr fontId="1"/>
  </si>
  <si>
    <t>中央部市民センター</t>
    <rPh sb="0" eb="2">
      <t>チュウオウ</t>
    </rPh>
    <rPh sb="2" eb="3">
      <t>ブ</t>
    </rPh>
    <rPh sb="3" eb="5">
      <t>シミン</t>
    </rPh>
    <phoneticPr fontId="1"/>
  </si>
  <si>
    <t>南西部市民センター</t>
    <rPh sb="0" eb="3">
      <t>ナンセイブ</t>
    </rPh>
    <rPh sb="3" eb="5">
      <t>シミン</t>
    </rPh>
    <phoneticPr fontId="1"/>
  </si>
  <si>
    <t>北東部市民センター</t>
    <rPh sb="0" eb="2">
      <t>ホクトウ</t>
    </rPh>
    <rPh sb="2" eb="3">
      <t>ブ</t>
    </rPh>
    <rPh sb="3" eb="5">
      <t>シミン</t>
    </rPh>
    <phoneticPr fontId="1"/>
  </si>
  <si>
    <t>西庁舎</t>
    <rPh sb="0" eb="1">
      <t>ニシ</t>
    </rPh>
    <rPh sb="1" eb="3">
      <t>チョウシャ</t>
    </rPh>
    <phoneticPr fontId="1"/>
  </si>
  <si>
    <t>南庁舎</t>
    <rPh sb="0" eb="1">
      <t>ミナミ</t>
    </rPh>
    <rPh sb="1" eb="3">
      <t>チョウシャ</t>
    </rPh>
    <phoneticPr fontId="1"/>
  </si>
  <si>
    <t>市立図書館</t>
    <rPh sb="0" eb="2">
      <t>シリツ</t>
    </rPh>
    <rPh sb="2" eb="5">
      <t>トショカン</t>
    </rPh>
    <phoneticPr fontId="1"/>
  </si>
  <si>
    <t>期間</t>
    <rPh sb="0" eb="2">
      <t>キカン</t>
    </rPh>
    <phoneticPr fontId="1"/>
  </si>
  <si>
    <t>冷房</t>
    <rPh sb="0" eb="2">
      <t>レイボウ</t>
    </rPh>
    <phoneticPr fontId="1"/>
  </si>
  <si>
    <t>㎥</t>
    <phoneticPr fontId="1"/>
  </si>
  <si>
    <t>暖房</t>
    <rPh sb="0" eb="2">
      <t>ダンボウ</t>
    </rPh>
    <phoneticPr fontId="1"/>
  </si>
  <si>
    <t>灯油</t>
    <rPh sb="0" eb="2">
      <t>トウユ</t>
    </rPh>
    <phoneticPr fontId="1"/>
  </si>
  <si>
    <t>ℓ</t>
    <phoneticPr fontId="1"/>
  </si>
  <si>
    <t>電　　気</t>
    <rPh sb="0" eb="1">
      <t>デン</t>
    </rPh>
    <rPh sb="3" eb="4">
      <t>キ</t>
    </rPh>
    <phoneticPr fontId="1"/>
  </si>
  <si>
    <t>灯　　油</t>
    <rPh sb="0" eb="1">
      <t>ヒ</t>
    </rPh>
    <rPh sb="3" eb="4">
      <t>アブラ</t>
    </rPh>
    <phoneticPr fontId="1"/>
  </si>
  <si>
    <t>(F)</t>
    <phoneticPr fontId="1"/>
  </si>
  <si>
    <t>区分</t>
    <rPh sb="0" eb="2">
      <t>クブン</t>
    </rPh>
    <phoneticPr fontId="1"/>
  </si>
  <si>
    <t>開庁時間</t>
    <rPh sb="0" eb="2">
      <t>カイチョウ</t>
    </rPh>
    <rPh sb="2" eb="4">
      <t>ジカン</t>
    </rPh>
    <phoneticPr fontId="1"/>
  </si>
  <si>
    <t>稼働時間</t>
    <rPh sb="0" eb="2">
      <t>カドウ</t>
    </rPh>
    <rPh sb="2" eb="4">
      <t>ジカン</t>
    </rPh>
    <phoneticPr fontId="1"/>
  </si>
  <si>
    <t>日</t>
    <rPh sb="0" eb="1">
      <t>ニチ</t>
    </rPh>
    <phoneticPr fontId="1"/>
  </si>
  <si>
    <t>×</t>
    <phoneticPr fontId="1"/>
  </si>
  <si>
    <t>時間</t>
    <rPh sb="0" eb="2">
      <t>ジカン</t>
    </rPh>
    <phoneticPr fontId="1"/>
  </si>
  <si>
    <t>総合市民会館（遊亀公民館含む）</t>
    <rPh sb="0" eb="2">
      <t>ソウゴウ</t>
    </rPh>
    <rPh sb="2" eb="4">
      <t>シミン</t>
    </rPh>
    <rPh sb="4" eb="6">
      <t>カイカン</t>
    </rPh>
    <rPh sb="7" eb="8">
      <t>アソ</t>
    </rPh>
    <rPh sb="8" eb="9">
      <t>カメ</t>
    </rPh>
    <rPh sb="9" eb="12">
      <t>コウミンカン</t>
    </rPh>
    <rPh sb="12" eb="13">
      <t>フク</t>
    </rPh>
    <phoneticPr fontId="1"/>
  </si>
  <si>
    <t>中道スポーツ広場体育館</t>
    <rPh sb="0" eb="2">
      <t>ナカミチ</t>
    </rPh>
    <rPh sb="6" eb="8">
      <t>ヒロバ</t>
    </rPh>
    <rPh sb="8" eb="11">
      <t>タイイクカン</t>
    </rPh>
    <phoneticPr fontId="1"/>
  </si>
  <si>
    <t>施設別稼働時間一覧表</t>
    <rPh sb="0" eb="2">
      <t>シセツ</t>
    </rPh>
    <rPh sb="2" eb="3">
      <t>ベツ</t>
    </rPh>
    <rPh sb="3" eb="5">
      <t>カドウ</t>
    </rPh>
    <rPh sb="5" eb="7">
      <t>ジカン</t>
    </rPh>
    <rPh sb="7" eb="9">
      <t>イチラン</t>
    </rPh>
    <rPh sb="9" eb="10">
      <t>ヒョウ</t>
    </rPh>
    <phoneticPr fontId="1"/>
  </si>
  <si>
    <t>●照明設備</t>
    <rPh sb="1" eb="3">
      <t>ショウメイ</t>
    </rPh>
    <rPh sb="3" eb="5">
      <t>セツビ</t>
    </rPh>
    <phoneticPr fontId="1"/>
  </si>
  <si>
    <t>●空調設備</t>
    <rPh sb="1" eb="3">
      <t>クウチョウ</t>
    </rPh>
    <rPh sb="3" eb="5">
      <t>セツビ</t>
    </rPh>
    <phoneticPr fontId="1"/>
  </si>
  <si>
    <t>期間別
稼働時間</t>
    <rPh sb="0" eb="2">
      <t>キカン</t>
    </rPh>
    <rPh sb="2" eb="3">
      <t>ベツ</t>
    </rPh>
    <rPh sb="4" eb="6">
      <t>カドウ</t>
    </rPh>
    <rPh sb="6" eb="8">
      <t>ジカン</t>
    </rPh>
    <phoneticPr fontId="1"/>
  </si>
  <si>
    <t>○地球温暖化対策の推進に関する法律施行令に基づく排出係数</t>
    <rPh sb="21" eb="22">
      <t>モト</t>
    </rPh>
    <rPh sb="24" eb="26">
      <t>ハイシュツ</t>
    </rPh>
    <rPh sb="26" eb="28">
      <t>ケイスウ</t>
    </rPh>
    <phoneticPr fontId="1"/>
  </si>
  <si>
    <t>電力供給事業者名</t>
    <rPh sb="0" eb="2">
      <t>デンリョク</t>
    </rPh>
    <rPh sb="2" eb="4">
      <t>キョウキュウ</t>
    </rPh>
    <rPh sb="4" eb="7">
      <t>ジギョウシャ</t>
    </rPh>
    <rPh sb="7" eb="8">
      <t>メイ</t>
    </rPh>
    <phoneticPr fontId="1"/>
  </si>
  <si>
    <t>設備更新後の
年間使用量</t>
    <rPh sb="0" eb="2">
      <t>セツビ</t>
    </rPh>
    <rPh sb="2" eb="4">
      <t>コウシン</t>
    </rPh>
    <rPh sb="4" eb="5">
      <t>ゴ</t>
    </rPh>
    <rPh sb="7" eb="9">
      <t>ネンカン</t>
    </rPh>
    <rPh sb="9" eb="11">
      <t>シヨウ</t>
    </rPh>
    <rPh sb="11" eb="12">
      <t>リョウ</t>
    </rPh>
    <phoneticPr fontId="1"/>
  </si>
  <si>
    <t>設備更新後の
年間使用量合計</t>
    <rPh sb="0" eb="2">
      <t>セツビ</t>
    </rPh>
    <rPh sb="2" eb="4">
      <t>コウシン</t>
    </rPh>
    <rPh sb="4" eb="5">
      <t>ゴ</t>
    </rPh>
    <rPh sb="7" eb="9">
      <t>ネンカン</t>
    </rPh>
    <rPh sb="9" eb="11">
      <t>シヨウ</t>
    </rPh>
    <rPh sb="11" eb="12">
      <t>リョウ</t>
    </rPh>
    <rPh sb="12" eb="14">
      <t>ゴウケイ</t>
    </rPh>
    <phoneticPr fontId="1"/>
  </si>
  <si>
    <t>エネルギー
種別</t>
    <rPh sb="6" eb="8">
      <t>シュベツ</t>
    </rPh>
    <phoneticPr fontId="1"/>
  </si>
  <si>
    <t>①</t>
    <phoneticPr fontId="1"/>
  </si>
  <si>
    <t>②</t>
    <phoneticPr fontId="1"/>
  </si>
  <si>
    <t>③＝①×②</t>
    <phoneticPr fontId="1"/>
  </si>
  <si>
    <t>⑤</t>
    <phoneticPr fontId="1"/>
  </si>
  <si>
    <t>⑥</t>
    <phoneticPr fontId="1"/>
  </si>
  <si>
    <t>⑧＝冷房+暖房</t>
    <rPh sb="2" eb="4">
      <t>レイボウ</t>
    </rPh>
    <rPh sb="5" eb="7">
      <t>ダンボウ</t>
    </rPh>
    <phoneticPr fontId="1"/>
  </si>
  <si>
    <t xml:space="preserve"> (C)＝(A)</t>
    <phoneticPr fontId="1"/>
  </si>
  <si>
    <t>(D)=(B)×(C）</t>
    <phoneticPr fontId="1"/>
  </si>
  <si>
    <t>(E)</t>
    <phoneticPr fontId="1"/>
  </si>
  <si>
    <t>(G)=(E)×(F)</t>
    <phoneticPr fontId="1"/>
  </si>
  <si>
    <t>(I)＝(G)×(H)</t>
    <phoneticPr fontId="1"/>
  </si>
  <si>
    <t>CO2排出量総計 (K)＝(D)+(J)</t>
    <rPh sb="3" eb="5">
      <t>ハイシュツ</t>
    </rPh>
    <rPh sb="5" eb="6">
      <t>リョウ</t>
    </rPh>
    <rPh sb="6" eb="7">
      <t>ソウ</t>
    </rPh>
    <rPh sb="7" eb="8">
      <t>ケイ</t>
    </rPh>
    <phoneticPr fontId="1"/>
  </si>
  <si>
    <t>⑨＝⑧のエネルギー種別ごとの合計</t>
    <rPh sb="9" eb="11">
      <t>シュベツ</t>
    </rPh>
    <rPh sb="14" eb="16">
      <t>ゴウケイ</t>
    </rPh>
    <phoneticPr fontId="1"/>
  </si>
  <si>
    <t>基準日数・時間</t>
    <rPh sb="0" eb="2">
      <t>キジュン</t>
    </rPh>
    <rPh sb="2" eb="3">
      <t>ニチ</t>
    </rPh>
    <rPh sb="3" eb="4">
      <t>スウ</t>
    </rPh>
    <rPh sb="5" eb="7">
      <t>ジカン</t>
    </rPh>
    <phoneticPr fontId="1"/>
  </si>
  <si>
    <t>稼働率</t>
    <rPh sb="0" eb="2">
      <t>カドウ</t>
    </rPh>
    <rPh sb="2" eb="3">
      <t>リツ</t>
    </rPh>
    <phoneticPr fontId="1"/>
  </si>
  <si>
    <t>備考</t>
    <rPh sb="0" eb="2">
      <t>ビコウ</t>
    </rPh>
    <phoneticPr fontId="1"/>
  </si>
  <si>
    <t>日数</t>
    <rPh sb="0" eb="2">
      <t>ニッスウ</t>
    </rPh>
    <phoneticPr fontId="1"/>
  </si>
  <si>
    <t>照明</t>
    <rPh sb="0" eb="2">
      <t>ショウメイ</t>
    </rPh>
    <phoneticPr fontId="1"/>
  </si>
  <si>
    <t>合計</t>
    <rPh sb="0" eb="2">
      <t>ゴウケイ</t>
    </rPh>
    <phoneticPr fontId="1"/>
  </si>
  <si>
    <t>空調</t>
    <rPh sb="0" eb="2">
      <t>クウチョウ</t>
    </rPh>
    <phoneticPr fontId="1"/>
  </si>
  <si>
    <t>小計</t>
    <rPh sb="0" eb="2">
      <t>ショウケイ</t>
    </rPh>
    <phoneticPr fontId="1"/>
  </si>
  <si>
    <t>※冷房は５月～９月、暖房は１１月～３月の各５か月間とする。</t>
    <rPh sb="1" eb="3">
      <t>レイボウ</t>
    </rPh>
    <rPh sb="5" eb="6">
      <t>ガツ</t>
    </rPh>
    <rPh sb="8" eb="9">
      <t>ガツ</t>
    </rPh>
    <rPh sb="10" eb="12">
      <t>ダンボウ</t>
    </rPh>
    <rPh sb="15" eb="16">
      <t>ガツ</t>
    </rPh>
    <rPh sb="18" eb="19">
      <t>ガツ</t>
    </rPh>
    <rPh sb="20" eb="21">
      <t>カク</t>
    </rPh>
    <rPh sb="23" eb="25">
      <t>ゲツカン</t>
    </rPh>
    <phoneticPr fontId="1"/>
  </si>
  <si>
    <r>
      <t>稼働率試算</t>
    </r>
    <r>
      <rPr>
        <sz val="10"/>
        <color theme="1"/>
        <rFont val="ＭＳ 明朝"/>
        <family val="1"/>
        <charset val="128"/>
      </rPr>
      <t>（対基準日数・時間）</t>
    </r>
    <rPh sb="0" eb="2">
      <t>カドウ</t>
    </rPh>
    <rPh sb="2" eb="3">
      <t>リツ</t>
    </rPh>
    <rPh sb="3" eb="5">
      <t>シサン</t>
    </rPh>
    <rPh sb="6" eb="7">
      <t>タイ</t>
    </rPh>
    <rPh sb="7" eb="9">
      <t>キジュン</t>
    </rPh>
    <rPh sb="9" eb="11">
      <t>ニッスウ</t>
    </rPh>
    <rPh sb="12" eb="14">
      <t>ジカン</t>
    </rPh>
    <phoneticPr fontId="1"/>
  </si>
  <si>
    <t>稼働率に基づく
稼働時間</t>
    <rPh sb="0" eb="2">
      <t>カドウ</t>
    </rPh>
    <rPh sb="2" eb="3">
      <t>リツ</t>
    </rPh>
    <rPh sb="4" eb="5">
      <t>モト</t>
    </rPh>
    <rPh sb="8" eb="10">
      <t>カドウ</t>
    </rPh>
    <rPh sb="10" eb="12">
      <t>ジカン</t>
    </rPh>
    <phoneticPr fontId="1"/>
  </si>
  <si>
    <t>休館日：第4月曜日、年末年始8日
開館日数：365日－12日－8日＝345日
貸館による照明点灯率を60％と想定</t>
    <rPh sb="17" eb="19">
      <t>カイカン</t>
    </rPh>
    <rPh sb="19" eb="21">
      <t>ニッスウ</t>
    </rPh>
    <rPh sb="25" eb="26">
      <t>ニチ</t>
    </rPh>
    <rPh sb="29" eb="30">
      <t>ニチ</t>
    </rPh>
    <rPh sb="32" eb="33">
      <t>ニチ</t>
    </rPh>
    <rPh sb="37" eb="38">
      <t>ニチ</t>
    </rPh>
    <rPh sb="39" eb="40">
      <t>カ</t>
    </rPh>
    <rPh sb="40" eb="41">
      <t>カン</t>
    </rPh>
    <rPh sb="44" eb="46">
      <t>ショウメイ</t>
    </rPh>
    <rPh sb="46" eb="48">
      <t>テントウ</t>
    </rPh>
    <rPh sb="48" eb="49">
      <t>リツ</t>
    </rPh>
    <rPh sb="54" eb="56">
      <t>ソウテイ</t>
    </rPh>
    <phoneticPr fontId="1"/>
  </si>
  <si>
    <t>休館日：第3月曜日、年末年始8日
開館日数：365日－12日－8日＝345日
貸館による照明点灯率を60％と想定</t>
    <rPh sb="39" eb="40">
      <t>カ</t>
    </rPh>
    <rPh sb="40" eb="41">
      <t>カン</t>
    </rPh>
    <rPh sb="44" eb="46">
      <t>ショウメイ</t>
    </rPh>
    <rPh sb="46" eb="48">
      <t>テントウ</t>
    </rPh>
    <rPh sb="48" eb="49">
      <t>リツ</t>
    </rPh>
    <rPh sb="54" eb="56">
      <t>ソウテイ</t>
    </rPh>
    <phoneticPr fontId="1"/>
  </si>
  <si>
    <t>休館日：第2月曜日、年末年始8日
開館日数：365日－12日－8日＝345日
貸館による照明点灯率を60％と想定</t>
    <rPh sb="39" eb="40">
      <t>カ</t>
    </rPh>
    <rPh sb="40" eb="41">
      <t>カン</t>
    </rPh>
    <rPh sb="44" eb="46">
      <t>ショウメイ</t>
    </rPh>
    <rPh sb="46" eb="48">
      <t>テントウ</t>
    </rPh>
    <rPh sb="48" eb="49">
      <t>リツ</t>
    </rPh>
    <rPh sb="54" eb="56">
      <t>ソウテイ</t>
    </rPh>
    <phoneticPr fontId="1"/>
  </si>
  <si>
    <t>休館日：第4月曜日、年末年始8日
開館日数：365日－12日－8日＝345日
貸館による照明点灯率を60％と想定</t>
    <rPh sb="39" eb="40">
      <t>カ</t>
    </rPh>
    <rPh sb="40" eb="41">
      <t>カン</t>
    </rPh>
    <rPh sb="44" eb="46">
      <t>ショウメイ</t>
    </rPh>
    <rPh sb="46" eb="48">
      <t>テントウ</t>
    </rPh>
    <rPh sb="48" eb="49">
      <t>リツ</t>
    </rPh>
    <rPh sb="54" eb="56">
      <t>ソウテイ</t>
    </rPh>
    <phoneticPr fontId="1"/>
  </si>
  <si>
    <t>休館日：第1・3月曜日、年末年始8日
開館日数：365日－24日－8日＝333日
貸館による照明点灯率を60％と想定</t>
    <rPh sb="41" eb="42">
      <t>カ</t>
    </rPh>
    <rPh sb="42" eb="43">
      <t>カン</t>
    </rPh>
    <rPh sb="46" eb="48">
      <t>ショウメイ</t>
    </rPh>
    <rPh sb="48" eb="50">
      <t>テントウ</t>
    </rPh>
    <rPh sb="50" eb="51">
      <t>リツ</t>
    </rPh>
    <rPh sb="56" eb="58">
      <t>ソウテイ</t>
    </rPh>
    <phoneticPr fontId="1"/>
  </si>
  <si>
    <t>休館日：第2・4月曜日、年末年始8日
開館日数：365日－24日－8日＝333日
貸館による照明点灯率を60％と想定</t>
    <rPh sb="41" eb="42">
      <t>カ</t>
    </rPh>
    <rPh sb="42" eb="43">
      <t>カン</t>
    </rPh>
    <rPh sb="46" eb="48">
      <t>ショウメイ</t>
    </rPh>
    <rPh sb="48" eb="50">
      <t>テントウ</t>
    </rPh>
    <rPh sb="50" eb="51">
      <t>リツ</t>
    </rPh>
    <rPh sb="56" eb="58">
      <t>ソウテイ</t>
    </rPh>
    <phoneticPr fontId="1"/>
  </si>
  <si>
    <t>４月</t>
    <rPh sb="1" eb="2">
      <t>ガツ</t>
    </rPh>
    <phoneticPr fontId="1"/>
  </si>
  <si>
    <t>月</t>
    <rPh sb="0" eb="1">
      <t>ツキ</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</si>
  <si>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</si>
  <si>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</si>
  <si>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</si>
  <si>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</si>
  <si>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</si>
  <si>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</si>
  <si>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</si>
  <si>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</si>
  <si>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</si>
  <si>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</si>
  <si>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月別</t>
    <rPh sb="0" eb="2">
      <t>ツキベツ</t>
    </rPh>
    <phoneticPr fontId="1"/>
  </si>
  <si>
    <t>日数</t>
    <rPh sb="0" eb="2">
      <t>ニッスウ</t>
    </rPh>
    <phoneticPr fontId="1"/>
  </si>
  <si>
    <t>土日曜日</t>
    <rPh sb="0" eb="1">
      <t>ツチ</t>
    </rPh>
    <rPh sb="1" eb="2">
      <t>ニチ</t>
    </rPh>
    <rPh sb="2" eb="4">
      <t>ヨウビ</t>
    </rPh>
    <phoneticPr fontId="1"/>
  </si>
  <si>
    <t>祝日</t>
    <rPh sb="0" eb="2">
      <t>シュクジツ</t>
    </rPh>
    <phoneticPr fontId="1"/>
  </si>
  <si>
    <t>３月</t>
    <rPh sb="1" eb="2">
      <t>ガツ</t>
    </rPh>
    <phoneticPr fontId="1"/>
  </si>
  <si>
    <t>合　計</t>
    <rPh sb="0" eb="1">
      <t>ア</t>
    </rPh>
    <rPh sb="2" eb="3">
      <t>ケイ</t>
    </rPh>
    <phoneticPr fontId="1"/>
  </si>
  <si>
    <t>年末年始</t>
    <rPh sb="0" eb="2">
      <t>ネンマツ</t>
    </rPh>
    <rPh sb="2" eb="4">
      <t>ネンシ</t>
    </rPh>
    <phoneticPr fontId="1"/>
  </si>
  <si>
    <t>12/29～1/3</t>
    <phoneticPr fontId="1"/>
  </si>
  <si>
    <t>12/28～1/4</t>
    <phoneticPr fontId="1"/>
  </si>
  <si>
    <t>休館日：月曜日、月末整理日、年末年始8日、特別整理期間（約14日）
開館日数：282日（市立図書館調べ）
常時使用していない視聴覚室や日差しが入る日中の点灯状況等を勘案し、照明点灯率を80％と想定</t>
    <rPh sb="0" eb="2">
      <t>キュウカン</t>
    </rPh>
    <rPh sb="2" eb="3">
      <t>ビ</t>
    </rPh>
    <rPh sb="4" eb="7">
      <t>ゲツヨウビ</t>
    </rPh>
    <rPh sb="8" eb="9">
      <t>ガツ</t>
    </rPh>
    <rPh sb="9" eb="10">
      <t>マツ</t>
    </rPh>
    <rPh sb="10" eb="12">
      <t>セイリ</t>
    </rPh>
    <rPh sb="12" eb="13">
      <t>ビ</t>
    </rPh>
    <rPh sb="14" eb="16">
      <t>ネンマツ</t>
    </rPh>
    <rPh sb="16" eb="18">
      <t>ネンシ</t>
    </rPh>
    <rPh sb="19" eb="20">
      <t>ニチ</t>
    </rPh>
    <rPh sb="21" eb="23">
      <t>トクベツ</t>
    </rPh>
    <rPh sb="23" eb="25">
      <t>セイリ</t>
    </rPh>
    <rPh sb="25" eb="27">
      <t>キカン</t>
    </rPh>
    <rPh sb="28" eb="29">
      <t>ヤク</t>
    </rPh>
    <rPh sb="31" eb="32">
      <t>ニチ</t>
    </rPh>
    <rPh sb="44" eb="46">
      <t>シリツ</t>
    </rPh>
    <rPh sb="46" eb="49">
      <t>トショカン</t>
    </rPh>
    <rPh sb="49" eb="50">
      <t>シラ</t>
    </rPh>
    <rPh sb="53" eb="55">
      <t>ジョウジ</t>
    </rPh>
    <rPh sb="55" eb="57">
      <t>シヨウ</t>
    </rPh>
    <rPh sb="62" eb="65">
      <t>シチョウカク</t>
    </rPh>
    <rPh sb="65" eb="66">
      <t>シツ</t>
    </rPh>
    <rPh sb="67" eb="69">
      <t>ヒザ</t>
    </rPh>
    <rPh sb="71" eb="72">
      <t>ハイ</t>
    </rPh>
    <rPh sb="73" eb="75">
      <t>ニッチュウ</t>
    </rPh>
    <rPh sb="76" eb="78">
      <t>テントウ</t>
    </rPh>
    <rPh sb="78" eb="80">
      <t>ジョウキョウ</t>
    </rPh>
    <rPh sb="80" eb="81">
      <t>トウ</t>
    </rPh>
    <rPh sb="82" eb="84">
      <t>カンアン</t>
    </rPh>
    <rPh sb="86" eb="88">
      <t>ショウメイ</t>
    </rPh>
    <rPh sb="88" eb="90">
      <t>テントウ</t>
    </rPh>
    <rPh sb="90" eb="91">
      <t>リツ</t>
    </rPh>
    <rPh sb="96" eb="98">
      <t>ソウテイ</t>
    </rPh>
    <phoneticPr fontId="1"/>
  </si>
  <si>
    <t>休館日：第4月曜日、年末年始8日
開館日数：【冷房…153日－5日＝148日】、【暖房…151日－5日－8日＝138日】
貸館状況等を勘案し、冷暖房の稼働率を60％と想定</t>
    <rPh sb="0" eb="2">
      <t>キュウカン</t>
    </rPh>
    <rPh sb="2" eb="3">
      <t>ビ</t>
    </rPh>
    <rPh sb="4" eb="5">
      <t>ダイ</t>
    </rPh>
    <rPh sb="6" eb="9">
      <t>ゲツヨウビ</t>
    </rPh>
    <rPh sb="10" eb="12">
      <t>ネンマツ</t>
    </rPh>
    <rPh sb="12" eb="14">
      <t>ネンシ</t>
    </rPh>
    <rPh sb="15" eb="16">
      <t>ニチ</t>
    </rPh>
    <rPh sb="17" eb="19">
      <t>カイカン</t>
    </rPh>
    <rPh sb="19" eb="21">
      <t>ニッスウ</t>
    </rPh>
    <rPh sb="23" eb="25">
      <t>レイボウ</t>
    </rPh>
    <rPh sb="29" eb="30">
      <t>ニチ</t>
    </rPh>
    <rPh sb="32" eb="33">
      <t>ニチ</t>
    </rPh>
    <rPh sb="37" eb="38">
      <t>ニチ</t>
    </rPh>
    <rPh sb="41" eb="43">
      <t>ダンボウ</t>
    </rPh>
    <rPh sb="47" eb="48">
      <t>ニチ</t>
    </rPh>
    <rPh sb="50" eb="51">
      <t>ニチ</t>
    </rPh>
    <rPh sb="53" eb="54">
      <t>ニチ</t>
    </rPh>
    <rPh sb="58" eb="59">
      <t>ニチ</t>
    </rPh>
    <rPh sb="61" eb="63">
      <t>カシカン</t>
    </rPh>
    <rPh sb="63" eb="65">
      <t>ジョウキョウ</t>
    </rPh>
    <rPh sb="65" eb="66">
      <t>トウ</t>
    </rPh>
    <rPh sb="67" eb="69">
      <t>カンアン</t>
    </rPh>
    <rPh sb="71" eb="74">
      <t>レイダンボウ</t>
    </rPh>
    <rPh sb="75" eb="77">
      <t>カドウ</t>
    </rPh>
    <rPh sb="77" eb="78">
      <t>リツ</t>
    </rPh>
    <rPh sb="83" eb="85">
      <t>ソウテイ</t>
    </rPh>
    <phoneticPr fontId="1"/>
  </si>
  <si>
    <t>休館日：第2月曜日、年末年始8日
開館日数：【冷房…153日－5日＝148日】、【暖房…151日－5日－8日＝138日】
貸館状況等を勘案し、冷暖房の稼働率を60％と想定</t>
    <rPh sb="0" eb="2">
      <t>キュウカン</t>
    </rPh>
    <rPh sb="2" eb="3">
      <t>ビ</t>
    </rPh>
    <rPh sb="4" eb="5">
      <t>ダイ</t>
    </rPh>
    <rPh sb="6" eb="9">
      <t>ゲツヨウビ</t>
    </rPh>
    <rPh sb="10" eb="12">
      <t>ネンマツ</t>
    </rPh>
    <rPh sb="12" eb="14">
      <t>ネンシ</t>
    </rPh>
    <rPh sb="15" eb="16">
      <t>ニチ</t>
    </rPh>
    <rPh sb="61" eb="63">
      <t>カシカン</t>
    </rPh>
    <rPh sb="63" eb="65">
      <t>ジョウキョウ</t>
    </rPh>
    <rPh sb="65" eb="66">
      <t>トウ</t>
    </rPh>
    <rPh sb="67" eb="69">
      <t>カンアン</t>
    </rPh>
    <rPh sb="71" eb="74">
      <t>レイダンボウ</t>
    </rPh>
    <rPh sb="75" eb="77">
      <t>カドウ</t>
    </rPh>
    <rPh sb="77" eb="78">
      <t>リツ</t>
    </rPh>
    <rPh sb="83" eb="85">
      <t>ソウテイ</t>
    </rPh>
    <phoneticPr fontId="1"/>
  </si>
  <si>
    <t>休館日：第1・3月曜日、年末年始8日
開館日数：【冷房…153日－10日＝143日】、【暖房…151日－10日－8日＝133日】
貸館状況等を勘案し、冷暖房の稼働率を60％と想定</t>
    <rPh sb="0" eb="2">
      <t>キュウカン</t>
    </rPh>
    <rPh sb="2" eb="3">
      <t>ビ</t>
    </rPh>
    <rPh sb="4" eb="5">
      <t>ダイ</t>
    </rPh>
    <rPh sb="8" eb="9">
      <t>ガツ</t>
    </rPh>
    <rPh sb="9" eb="11">
      <t>ヨウビ</t>
    </rPh>
    <rPh sb="12" eb="14">
      <t>ネンマツ</t>
    </rPh>
    <rPh sb="14" eb="16">
      <t>ネンシ</t>
    </rPh>
    <rPh sb="17" eb="18">
      <t>ニチ</t>
    </rPh>
    <rPh sb="65" eb="67">
      <t>カシカン</t>
    </rPh>
    <rPh sb="67" eb="69">
      <t>ジョウキョウ</t>
    </rPh>
    <rPh sb="69" eb="70">
      <t>トウ</t>
    </rPh>
    <rPh sb="71" eb="73">
      <t>カンアン</t>
    </rPh>
    <rPh sb="75" eb="78">
      <t>レイダンボウ</t>
    </rPh>
    <rPh sb="79" eb="81">
      <t>カドウ</t>
    </rPh>
    <rPh sb="81" eb="82">
      <t>リツ</t>
    </rPh>
    <rPh sb="87" eb="89">
      <t>ソウテイ</t>
    </rPh>
    <phoneticPr fontId="1"/>
  </si>
  <si>
    <t>開館日数
　【冷房…153日－44日（土日）－7日（祝日）＝102日】
　【暖房…151日－40日（土日）－6日（祝日）－6日（年末年始）＝99日】
事務執務室の割合や保健（高齢者、乳幼児等）に関する市民が利用するため、稼働率を90％と想定</t>
    <rPh sb="17" eb="18">
      <t>ニチ</t>
    </rPh>
    <rPh sb="19" eb="21">
      <t>ドニチ</t>
    </rPh>
    <rPh sb="26" eb="28">
      <t>シュクジツ</t>
    </rPh>
    <rPh sb="50" eb="52">
      <t>ドニチ</t>
    </rPh>
    <rPh sb="57" eb="59">
      <t>シュクジツ</t>
    </rPh>
    <rPh sb="62" eb="63">
      <t>ニチ</t>
    </rPh>
    <rPh sb="64" eb="66">
      <t>ネンマツ</t>
    </rPh>
    <rPh sb="66" eb="68">
      <t>ネンシ</t>
    </rPh>
    <rPh sb="75" eb="77">
      <t>ジム</t>
    </rPh>
    <rPh sb="77" eb="80">
      <t>シツムシツ</t>
    </rPh>
    <rPh sb="81" eb="83">
      <t>ワリアイ</t>
    </rPh>
    <rPh sb="84" eb="86">
      <t>ホケン</t>
    </rPh>
    <rPh sb="87" eb="90">
      <t>コウレイシャ</t>
    </rPh>
    <rPh sb="91" eb="94">
      <t>ニュウヨウジ</t>
    </rPh>
    <rPh sb="94" eb="95">
      <t>トウ</t>
    </rPh>
    <rPh sb="97" eb="98">
      <t>カン</t>
    </rPh>
    <rPh sb="100" eb="102">
      <t>シミン</t>
    </rPh>
    <rPh sb="103" eb="105">
      <t>リヨウ</t>
    </rPh>
    <rPh sb="110" eb="112">
      <t>カドウ</t>
    </rPh>
    <rPh sb="112" eb="113">
      <t>リツ</t>
    </rPh>
    <rPh sb="118" eb="120">
      <t>ソウテイ</t>
    </rPh>
    <phoneticPr fontId="1"/>
  </si>
  <si>
    <t>休館日：年末年始7日、日曜の夜
開館日数：【冷房…153日－0日＝153日】、【暖房…151日－7日＝144日】
空調設備はロビー・事務室となり、冷暖房は大会や調整会議時に使用することが多いため、稼働率を10％と想定</t>
    <rPh sb="0" eb="2">
      <t>キュウカン</t>
    </rPh>
    <rPh sb="2" eb="3">
      <t>ビ</t>
    </rPh>
    <rPh sb="4" eb="6">
      <t>ネンマツ</t>
    </rPh>
    <rPh sb="6" eb="8">
      <t>ネンシ</t>
    </rPh>
    <rPh sb="9" eb="10">
      <t>ニチ</t>
    </rPh>
    <rPh sb="11" eb="13">
      <t>ニチヨウ</t>
    </rPh>
    <rPh sb="14" eb="15">
      <t>ヨル</t>
    </rPh>
    <rPh sb="57" eb="59">
      <t>クウチョウ</t>
    </rPh>
    <rPh sb="59" eb="61">
      <t>セツビ</t>
    </rPh>
    <rPh sb="66" eb="69">
      <t>ジムシツ</t>
    </rPh>
    <rPh sb="73" eb="76">
      <t>レイダンボウ</t>
    </rPh>
    <rPh sb="77" eb="79">
      <t>タイカイ</t>
    </rPh>
    <rPh sb="80" eb="82">
      <t>チョウセイ</t>
    </rPh>
    <rPh sb="82" eb="84">
      <t>カイギ</t>
    </rPh>
    <rPh sb="84" eb="85">
      <t>ジ</t>
    </rPh>
    <rPh sb="86" eb="88">
      <t>シヨウ</t>
    </rPh>
    <rPh sb="93" eb="94">
      <t>オオ</t>
    </rPh>
    <rPh sb="98" eb="100">
      <t>カドウ</t>
    </rPh>
    <rPh sb="100" eb="101">
      <t>リツ</t>
    </rPh>
    <rPh sb="106" eb="108">
      <t>ソウテイ</t>
    </rPh>
    <phoneticPr fontId="1"/>
  </si>
  <si>
    <t>開庁日数：365日－102日（土日）－15（祝日）－6日（年末年始）＝242日
庁舎内利用状況による照明点灯率を90％と想定</t>
    <rPh sb="1" eb="2">
      <t>チョウ</t>
    </rPh>
    <rPh sb="15" eb="17">
      <t>ドニチ</t>
    </rPh>
    <rPh sb="22" eb="24">
      <t>シュクジツ</t>
    </rPh>
    <rPh sb="29" eb="31">
      <t>ネンマツ</t>
    </rPh>
    <rPh sb="31" eb="33">
      <t>ネンシ</t>
    </rPh>
    <rPh sb="40" eb="43">
      <t>チョウシャナイ</t>
    </rPh>
    <rPh sb="43" eb="45">
      <t>リヨウ</t>
    </rPh>
    <rPh sb="45" eb="47">
      <t>ジョウキョウ</t>
    </rPh>
    <rPh sb="50" eb="52">
      <t>ショウメイ</t>
    </rPh>
    <rPh sb="52" eb="54">
      <t>テントウ</t>
    </rPh>
    <rPh sb="54" eb="55">
      <t>リツ</t>
    </rPh>
    <rPh sb="60" eb="62">
      <t>ソウテイ</t>
    </rPh>
    <phoneticPr fontId="1"/>
  </si>
  <si>
    <t>休館日：毎週月曜日、祝日、年末年始6日
開庁日数：365日－51日（月曜日）－15（祝日）－6日（年末年始）＝293日
庁舎内利用状況による照明点灯率を70％と想定</t>
    <rPh sb="0" eb="2">
      <t>キュウカン</t>
    </rPh>
    <rPh sb="2" eb="3">
      <t>ビ</t>
    </rPh>
    <rPh sb="4" eb="6">
      <t>マイシュウ</t>
    </rPh>
    <rPh sb="6" eb="8">
      <t>ゲツヨウ</t>
    </rPh>
    <rPh sb="8" eb="9">
      <t>ビ</t>
    </rPh>
    <rPh sb="10" eb="12">
      <t>シュクジツ</t>
    </rPh>
    <rPh sb="13" eb="15">
      <t>ネンマツ</t>
    </rPh>
    <rPh sb="15" eb="17">
      <t>ネンシ</t>
    </rPh>
    <rPh sb="18" eb="19">
      <t>ニチ</t>
    </rPh>
    <rPh sb="34" eb="37">
      <t>ゲツヨウビ</t>
    </rPh>
    <rPh sb="60" eb="63">
      <t>チョウシャナイ</t>
    </rPh>
    <rPh sb="63" eb="65">
      <t>リヨウ</t>
    </rPh>
    <rPh sb="65" eb="67">
      <t>ジョウキョウ</t>
    </rPh>
    <rPh sb="70" eb="72">
      <t>ショウメイ</t>
    </rPh>
    <rPh sb="72" eb="74">
      <t>テントウ</t>
    </rPh>
    <rPh sb="74" eb="75">
      <t>リツ</t>
    </rPh>
    <rPh sb="80" eb="82">
      <t>ソウテイ</t>
    </rPh>
    <phoneticPr fontId="1"/>
  </si>
  <si>
    <t>開館日数
　【冷房…153日－22日（月曜日）－7日（祝日）＝124日】
　【暖房…151日－22日（月曜日）－6日（祝日）－6日（年末年始）＝117日】
事務執務室の割合や市民の利用状況等を勘案し、稼働率を70％と想定</t>
    <rPh sb="17" eb="18">
      <t>ニチ</t>
    </rPh>
    <rPh sb="19" eb="22">
      <t>ゲツヨウビ</t>
    </rPh>
    <rPh sb="27" eb="29">
      <t>シュクジツ</t>
    </rPh>
    <rPh sb="51" eb="54">
      <t>ゲツヨウビ</t>
    </rPh>
    <rPh sb="59" eb="61">
      <t>シュクジツ</t>
    </rPh>
    <rPh sb="64" eb="65">
      <t>ニチ</t>
    </rPh>
    <rPh sb="66" eb="68">
      <t>ネンマツ</t>
    </rPh>
    <rPh sb="68" eb="70">
      <t>ネンシ</t>
    </rPh>
    <rPh sb="78" eb="80">
      <t>ジム</t>
    </rPh>
    <rPh sb="80" eb="83">
      <t>シツムシツ</t>
    </rPh>
    <rPh sb="84" eb="86">
      <t>ワリアイ</t>
    </rPh>
    <rPh sb="87" eb="89">
      <t>シミン</t>
    </rPh>
    <rPh sb="90" eb="92">
      <t>リヨウ</t>
    </rPh>
    <rPh sb="92" eb="94">
      <t>ジョウキョウ</t>
    </rPh>
    <rPh sb="94" eb="95">
      <t>トウ</t>
    </rPh>
    <rPh sb="96" eb="98">
      <t>カンアン</t>
    </rPh>
    <rPh sb="100" eb="102">
      <t>カドウ</t>
    </rPh>
    <rPh sb="102" eb="103">
      <t>リツ</t>
    </rPh>
    <rPh sb="108" eb="110">
      <t>ソウテイ</t>
    </rPh>
    <phoneticPr fontId="1"/>
  </si>
  <si>
    <t>設備更新後の
消費電力総計</t>
    <rPh sb="0" eb="2">
      <t>セツビ</t>
    </rPh>
    <rPh sb="2" eb="4">
      <t>コウシン</t>
    </rPh>
    <rPh sb="4" eb="5">
      <t>ゴ</t>
    </rPh>
    <rPh sb="7" eb="9">
      <t>ショウヒ</t>
    </rPh>
    <rPh sb="9" eb="11">
      <t>デンリョク</t>
    </rPh>
    <rPh sb="11" eb="13">
      <t>ソウケイ</t>
    </rPh>
    <phoneticPr fontId="1"/>
  </si>
  <si>
    <t>⑦＝⑤×⑥×換算係数</t>
    <rPh sb="6" eb="8">
      <t>カンサン</t>
    </rPh>
    <rPh sb="8" eb="10">
      <t>ケイスウ</t>
    </rPh>
    <phoneticPr fontId="1"/>
  </si>
  <si>
    <t>【換算係数】</t>
    <rPh sb="1" eb="3">
      <t>カンサン</t>
    </rPh>
    <rPh sb="3" eb="5">
      <t>ケイスウ</t>
    </rPh>
    <phoneticPr fontId="1"/>
  </si>
  <si>
    <t>設備更新後の
性能能力（最大値）総計</t>
    <rPh sb="0" eb="2">
      <t>セツビ</t>
    </rPh>
    <rPh sb="2" eb="4">
      <t>コウシン</t>
    </rPh>
    <rPh sb="4" eb="5">
      <t>ゴ</t>
    </rPh>
    <rPh sb="7" eb="9">
      <t>セイノウ</t>
    </rPh>
    <rPh sb="9" eb="11">
      <t>ノウリョク</t>
    </rPh>
    <rPh sb="12" eb="15">
      <t>サイダイチ</t>
    </rPh>
    <rPh sb="16" eb="18">
      <t>ソウケイ</t>
    </rPh>
    <phoneticPr fontId="1"/>
  </si>
  <si>
    <t>都市ガス（㎥）・・・kW⇒㎥</t>
    <rPh sb="0" eb="2">
      <t>トシ</t>
    </rPh>
    <phoneticPr fontId="1"/>
  </si>
  <si>
    <t>灯油（ℓ）・・・kW⇒ℓ</t>
    <rPh sb="0" eb="2">
      <t>トウユ</t>
    </rPh>
    <phoneticPr fontId="1"/>
  </si>
  <si>
    <t>LPG</t>
    <phoneticPr fontId="1"/>
  </si>
  <si>
    <t>LPG（液化石油ガス）</t>
    <phoneticPr fontId="1"/>
  </si>
  <si>
    <t>LPG（kg）・・・kW⇒kg</t>
    <phoneticPr fontId="1"/>
  </si>
  <si>
    <t>排出係数
t換算(1/1000)</t>
    <rPh sb="0" eb="2">
      <t>ハイシュツ</t>
    </rPh>
    <rPh sb="2" eb="4">
      <t>ケイスウ</t>
    </rPh>
    <rPh sb="6" eb="8">
      <t>カンサン</t>
    </rPh>
    <phoneticPr fontId="1"/>
  </si>
  <si>
    <t>4
(単位発熱量)</t>
    <rPh sb="3" eb="5">
      <t>タンイ</t>
    </rPh>
    <rPh sb="5" eb="7">
      <t>ハツネツ</t>
    </rPh>
    <rPh sb="7" eb="8">
      <t>リョウ</t>
    </rPh>
    <phoneticPr fontId="1"/>
  </si>
  <si>
    <t>5
(炭素排出係数)</t>
    <rPh sb="3" eb="5">
      <t>タンソ</t>
    </rPh>
    <rPh sb="5" eb="7">
      <t>ハイシュツ</t>
    </rPh>
    <rPh sb="7" eb="9">
      <t>ケイスウ</t>
    </rPh>
    <phoneticPr fontId="1"/>
  </si>
  <si>
    <t>5
(排出係数)</t>
    <rPh sb="3" eb="5">
      <t>ハイシュツ</t>
    </rPh>
    <rPh sb="5" eb="7">
      <t>ケイスウ</t>
    </rPh>
    <phoneticPr fontId="1"/>
  </si>
  <si>
    <t>電力供給事業者による
CO2基礎排出係数</t>
    <rPh sb="0" eb="2">
      <t>デンリョク</t>
    </rPh>
    <rPh sb="2" eb="4">
      <t>キョウキュウ</t>
    </rPh>
    <rPh sb="4" eb="7">
      <t>ジギョウシャ</t>
    </rPh>
    <rPh sb="14" eb="16">
      <t>キソ</t>
    </rPh>
    <rPh sb="16" eb="18">
      <t>ハイシュツ</t>
    </rPh>
    <rPh sb="18" eb="20">
      <t>ケイスウ</t>
    </rPh>
    <phoneticPr fontId="1"/>
  </si>
  <si>
    <t>設備更新後の
年間使用量総計</t>
    <rPh sb="0" eb="2">
      <t>セツビ</t>
    </rPh>
    <rPh sb="2" eb="4">
      <t>コウシン</t>
    </rPh>
    <rPh sb="4" eb="5">
      <t>ゴ</t>
    </rPh>
    <rPh sb="7" eb="9">
      <t>ネンカン</t>
    </rPh>
    <rPh sb="9" eb="12">
      <t>シヨウリョウ</t>
    </rPh>
    <rPh sb="12" eb="14">
      <t>ソウケイ</t>
    </rPh>
    <phoneticPr fontId="1"/>
  </si>
  <si>
    <t>設備更新後の年間使用量合計
（施設総計）</t>
    <rPh sb="0" eb="2">
      <t>セツビ</t>
    </rPh>
    <rPh sb="2" eb="4">
      <t>コウシン</t>
    </rPh>
    <rPh sb="4" eb="5">
      <t>ゴ</t>
    </rPh>
    <rPh sb="6" eb="8">
      <t>ネンカン</t>
    </rPh>
    <rPh sb="8" eb="11">
      <t>シヨウリョウ</t>
    </rPh>
    <rPh sb="11" eb="13">
      <t>ゴウケイ</t>
    </rPh>
    <rPh sb="15" eb="17">
      <t>シセツ</t>
    </rPh>
    <rPh sb="17" eb="19">
      <t>ソウケイ</t>
    </rPh>
    <phoneticPr fontId="1"/>
  </si>
  <si>
    <t>設備更新後の年間使用量合計
（エネルギー種別）</t>
    <rPh sb="0" eb="2">
      <t>セツビ</t>
    </rPh>
    <rPh sb="2" eb="4">
      <t>コウシン</t>
    </rPh>
    <rPh sb="4" eb="5">
      <t>ゴ</t>
    </rPh>
    <rPh sb="6" eb="8">
      <t>ネンカン</t>
    </rPh>
    <rPh sb="8" eb="11">
      <t>シヨウリョウ</t>
    </rPh>
    <rPh sb="11" eb="12">
      <t>ゴウ</t>
    </rPh>
    <rPh sb="20" eb="22">
      <t>シュベツ</t>
    </rPh>
    <phoneticPr fontId="1"/>
  </si>
  <si>
    <t>W</t>
    <phoneticPr fontId="1"/>
  </si>
  <si>
    <t>Wh</t>
    <phoneticPr fontId="1"/>
  </si>
  <si>
    <t>④＝③の施設総計/1000</t>
    <rPh sb="4" eb="6">
      <t>シセツ</t>
    </rPh>
    <rPh sb="6" eb="8">
      <t>ソウケイ</t>
    </rPh>
    <phoneticPr fontId="1"/>
  </si>
  <si>
    <t>Wh⇒kWh換算</t>
    <rPh sb="6" eb="8">
      <t>カンサン</t>
    </rPh>
    <phoneticPr fontId="1"/>
  </si>
  <si>
    <t>ℓ</t>
    <phoneticPr fontId="1"/>
  </si>
  <si>
    <t>t-N2O/ℓ</t>
    <phoneticPr fontId="1"/>
  </si>
  <si>
    <t>休館日：毎週火曜日、年末年始6日
開館日数：365日－52日－6日＝307日
総合市民会館全体の照明点灯率64％</t>
    <rPh sb="0" eb="2">
      <t>キュウカン</t>
    </rPh>
    <rPh sb="2" eb="3">
      <t>ビ</t>
    </rPh>
    <rPh sb="4" eb="6">
      <t>マイシュウ</t>
    </rPh>
    <rPh sb="6" eb="9">
      <t>カヨウビ</t>
    </rPh>
    <rPh sb="10" eb="12">
      <t>ネンマツ</t>
    </rPh>
    <rPh sb="12" eb="14">
      <t>ネンシ</t>
    </rPh>
    <rPh sb="15" eb="16">
      <t>ニチ</t>
    </rPh>
    <rPh sb="39" eb="41">
      <t>ソウゴウ</t>
    </rPh>
    <rPh sb="41" eb="43">
      <t>シミン</t>
    </rPh>
    <rPh sb="43" eb="45">
      <t>カイカン</t>
    </rPh>
    <rPh sb="45" eb="47">
      <t>ゼンタイ</t>
    </rPh>
    <rPh sb="48" eb="50">
      <t>ショウメイ</t>
    </rPh>
    <rPh sb="50" eb="52">
      <t>テントウ</t>
    </rPh>
    <rPh sb="52" eb="53">
      <t>リツ</t>
    </rPh>
    <phoneticPr fontId="1"/>
  </si>
  <si>
    <t>休館日：年末年始7日、日曜の夜
開館日数：365日－7日＝358日
利用が少ないことや日中の利用では照明を点灯しない場合が多いため、照明点灯率を7％と想定</t>
    <rPh sb="0" eb="2">
      <t>キュウカン</t>
    </rPh>
    <rPh sb="2" eb="3">
      <t>ビ</t>
    </rPh>
    <rPh sb="4" eb="6">
      <t>ネンマツ</t>
    </rPh>
    <rPh sb="6" eb="8">
      <t>ネンシ</t>
    </rPh>
    <rPh sb="9" eb="10">
      <t>ニチ</t>
    </rPh>
    <rPh sb="11" eb="13">
      <t>ニチヨウ</t>
    </rPh>
    <rPh sb="14" eb="15">
      <t>ヨル</t>
    </rPh>
    <rPh sb="34" eb="36">
      <t>リヨウ</t>
    </rPh>
    <rPh sb="37" eb="38">
      <t>スク</t>
    </rPh>
    <rPh sb="43" eb="45">
      <t>ニッチュウ</t>
    </rPh>
    <rPh sb="46" eb="48">
      <t>リヨウ</t>
    </rPh>
    <rPh sb="50" eb="52">
      <t>ショウメイ</t>
    </rPh>
    <rPh sb="53" eb="55">
      <t>テントウ</t>
    </rPh>
    <rPh sb="58" eb="60">
      <t>バアイ</t>
    </rPh>
    <rPh sb="61" eb="62">
      <t>オオ</t>
    </rPh>
    <rPh sb="66" eb="68">
      <t>ショウメイ</t>
    </rPh>
    <rPh sb="68" eb="70">
      <t>テントウ</t>
    </rPh>
    <rPh sb="70" eb="71">
      <t>リツ</t>
    </rPh>
    <rPh sb="75" eb="77">
      <t>ソウテイ</t>
    </rPh>
    <phoneticPr fontId="1"/>
  </si>
  <si>
    <t>【第７号様式】　温室効果ガス排出量提案書（排出量計算表）</t>
    <rPh sb="1" eb="2">
      <t>ダイ</t>
    </rPh>
    <rPh sb="3" eb="4">
      <t>ゴウ</t>
    </rPh>
    <rPh sb="4" eb="6">
      <t>ヨウシキ</t>
    </rPh>
    <rPh sb="8" eb="10">
      <t>オンシツ</t>
    </rPh>
    <rPh sb="10" eb="12">
      <t>コウカ</t>
    </rPh>
    <rPh sb="14" eb="16">
      <t>ハイシュツ</t>
    </rPh>
    <rPh sb="16" eb="17">
      <t>リョウ</t>
    </rPh>
    <rPh sb="17" eb="19">
      <t>テイアン</t>
    </rPh>
    <rPh sb="19" eb="20">
      <t>ショ</t>
    </rPh>
    <rPh sb="21" eb="23">
      <t>ハイシュツ</t>
    </rPh>
    <rPh sb="23" eb="24">
      <t>リョウ</t>
    </rPh>
    <rPh sb="24" eb="26">
      <t>ケイサン</t>
    </rPh>
    <rPh sb="26" eb="27">
      <t>ヒョウ</t>
    </rPh>
    <phoneticPr fontId="1"/>
  </si>
  <si>
    <t>電力事業者</t>
    <rPh sb="0" eb="2">
      <t>デンリョク</t>
    </rPh>
    <rPh sb="2" eb="5">
      <t>ジギョウシャ</t>
    </rPh>
    <phoneticPr fontId="1"/>
  </si>
  <si>
    <t>照明設備</t>
    <rPh sb="0" eb="2">
      <t>ショウメイ</t>
    </rPh>
    <rPh sb="2" eb="4">
      <t>セツビ</t>
    </rPh>
    <phoneticPr fontId="1"/>
  </si>
  <si>
    <t>空調設備</t>
    <rPh sb="0" eb="2">
      <t>クウチョウ</t>
    </rPh>
    <rPh sb="2" eb="4">
      <t>セツビ</t>
    </rPh>
    <phoneticPr fontId="1"/>
  </si>
  <si>
    <t>➀　東部市民センター</t>
    <rPh sb="2" eb="4">
      <t>トウブ</t>
    </rPh>
    <rPh sb="4" eb="6">
      <t>シミン</t>
    </rPh>
    <phoneticPr fontId="1"/>
  </si>
  <si>
    <t>②　西部市民センター</t>
    <rPh sb="2" eb="4">
      <t>セイブ</t>
    </rPh>
    <rPh sb="4" eb="6">
      <t>シミン</t>
    </rPh>
    <phoneticPr fontId="1"/>
  </si>
  <si>
    <t>電力供給事業者名：</t>
    <rPh sb="0" eb="2">
      <t>デンリョク</t>
    </rPh>
    <rPh sb="2" eb="4">
      <t>キョウキュウ</t>
    </rPh>
    <rPh sb="4" eb="7">
      <t>ジギョウシャ</t>
    </rPh>
    <rPh sb="7" eb="8">
      <t>メイ</t>
    </rPh>
    <phoneticPr fontId="1"/>
  </si>
  <si>
    <t>表１　照明設備</t>
    <rPh sb="0" eb="1">
      <t>ヒョウ</t>
    </rPh>
    <rPh sb="3" eb="5">
      <t>ショウメイ</t>
    </rPh>
    <rPh sb="5" eb="7">
      <t>セツビ</t>
    </rPh>
    <phoneticPr fontId="1"/>
  </si>
  <si>
    <t>③　南部市民センター</t>
    <rPh sb="2" eb="4">
      <t>ナンブ</t>
    </rPh>
    <rPh sb="4" eb="6">
      <t>シミン</t>
    </rPh>
    <phoneticPr fontId="1"/>
  </si>
  <si>
    <t>④　中央部市民センター</t>
    <rPh sb="2" eb="4">
      <t>チュウオウ</t>
    </rPh>
    <rPh sb="4" eb="5">
      <t>ブ</t>
    </rPh>
    <rPh sb="5" eb="7">
      <t>シミン</t>
    </rPh>
    <phoneticPr fontId="1"/>
  </si>
  <si>
    <t>⑤　南西部市民センター</t>
    <rPh sb="2" eb="5">
      <t>ナンセイブ</t>
    </rPh>
    <rPh sb="5" eb="7">
      <t>シミン</t>
    </rPh>
    <phoneticPr fontId="1"/>
  </si>
  <si>
    <t>⑥　北東部市民センター</t>
    <rPh sb="2" eb="4">
      <t>ホクトウ</t>
    </rPh>
    <rPh sb="4" eb="5">
      <t>ブ</t>
    </rPh>
    <rPh sb="5" eb="7">
      <t>シミン</t>
    </rPh>
    <phoneticPr fontId="1"/>
  </si>
  <si>
    <t>⑦　西庁舎</t>
    <rPh sb="2" eb="3">
      <t>ニシ</t>
    </rPh>
    <rPh sb="3" eb="5">
      <t>チョウシャ</t>
    </rPh>
    <phoneticPr fontId="1"/>
  </si>
  <si>
    <t>⑧　南庁舎</t>
    <rPh sb="2" eb="3">
      <t>ミナミ</t>
    </rPh>
    <rPh sb="3" eb="5">
      <t>チョウシャ</t>
    </rPh>
    <phoneticPr fontId="1"/>
  </si>
  <si>
    <t>⑨　総合市民会館</t>
    <rPh sb="2" eb="4">
      <t>ソウゴウ</t>
    </rPh>
    <rPh sb="4" eb="6">
      <t>シミン</t>
    </rPh>
    <rPh sb="6" eb="8">
      <t>カイカン</t>
    </rPh>
    <phoneticPr fontId="1"/>
  </si>
  <si>
    <t>⑩　市立図書館</t>
    <rPh sb="2" eb="4">
      <t>シリツ</t>
    </rPh>
    <rPh sb="4" eb="7">
      <t>トショカン</t>
    </rPh>
    <phoneticPr fontId="1"/>
  </si>
  <si>
    <t>⑪　中道スポーツ広場
　体育館</t>
    <rPh sb="2" eb="4">
      <t>ナカミチ</t>
    </rPh>
    <rPh sb="8" eb="10">
      <t>ヒロバ</t>
    </rPh>
    <rPh sb="12" eb="15">
      <t>タイイクカン</t>
    </rPh>
    <phoneticPr fontId="1"/>
  </si>
  <si>
    <t>表２　空調設備</t>
    <rPh sb="0" eb="1">
      <t>ヒョウ</t>
    </rPh>
    <rPh sb="3" eb="5">
      <t>クウチョウ</t>
    </rPh>
    <rPh sb="5" eb="7">
      <t>セツビ</t>
    </rPh>
    <phoneticPr fontId="1"/>
  </si>
  <si>
    <t>②　南部市民センター</t>
    <rPh sb="2" eb="4">
      <t>ナンブ</t>
    </rPh>
    <rPh sb="4" eb="6">
      <t>シミン</t>
    </rPh>
    <phoneticPr fontId="1"/>
  </si>
  <si>
    <t>③　中央部市民センター</t>
    <rPh sb="2" eb="4">
      <t>チュウオウ</t>
    </rPh>
    <rPh sb="4" eb="5">
      <t>ブ</t>
    </rPh>
    <rPh sb="5" eb="7">
      <t>シミン</t>
    </rPh>
    <phoneticPr fontId="1"/>
  </si>
  <si>
    <t>④　西庁舎</t>
    <rPh sb="2" eb="3">
      <t>ニシ</t>
    </rPh>
    <rPh sb="3" eb="5">
      <t>チョウシャ</t>
    </rPh>
    <phoneticPr fontId="1"/>
  </si>
  <si>
    <t>⑤　南庁舎</t>
    <rPh sb="2" eb="3">
      <t>ミナミ</t>
    </rPh>
    <rPh sb="3" eb="5">
      <t>チョウシャ</t>
    </rPh>
    <phoneticPr fontId="1"/>
  </si>
  <si>
    <t>⑥　中道スポーツ広場
体育館</t>
    <rPh sb="2" eb="4">
      <t>ナカミチ</t>
    </rPh>
    <rPh sb="8" eb="10">
      <t>ヒロバ</t>
    </rPh>
    <rPh sb="11" eb="14">
      <t>タイイクカン</t>
    </rPh>
    <phoneticPr fontId="1"/>
  </si>
  <si>
    <t>【第７号様式関係】年間使用量算出シート</t>
    <rPh sb="1" eb="2">
      <t>ダイ</t>
    </rPh>
    <rPh sb="3" eb="4">
      <t>ゴウ</t>
    </rPh>
    <rPh sb="4" eb="6">
      <t>ヨウシキ</t>
    </rPh>
    <rPh sb="6" eb="8">
      <t>カンケイ</t>
    </rPh>
    <rPh sb="9" eb="11">
      <t>ネンカン</t>
    </rPh>
    <rPh sb="11" eb="13">
      <t>シヨウ</t>
    </rPh>
    <rPh sb="13" eb="14">
      <t>リョウ</t>
    </rPh>
    <rPh sb="14" eb="16">
      <t>サンシュツ</t>
    </rPh>
    <phoneticPr fontId="1"/>
  </si>
  <si>
    <r>
      <rPr>
        <b/>
        <sz val="11"/>
        <color theme="1"/>
        <rFont val="Meiryo UI"/>
        <family val="3"/>
        <charset val="128"/>
      </rPr>
      <t>〔照明設備の入力上の注意〕</t>
    </r>
    <r>
      <rPr>
        <sz val="11"/>
        <color theme="1"/>
        <rFont val="Meiryo UI"/>
        <family val="3"/>
        <charset val="128"/>
      </rPr>
      <t xml:space="preserve">
〇　「設備更新後の消費電力総計①」の入力にあたっては、設備更新後における施設ごとの各器具の消費電力（単位:W）の総計を入力してください。
〇【「設備更新後の消費電力総計①」の算出例
　 　　 △△照明器具：12W×20台＝</t>
    </r>
    <r>
      <rPr>
        <u/>
        <sz val="11"/>
        <color theme="1"/>
        <rFont val="Meiryo UI"/>
        <family val="3"/>
        <charset val="128"/>
      </rPr>
      <t xml:space="preserve">240W
</t>
    </r>
    <r>
      <rPr>
        <sz val="11"/>
        <color theme="1"/>
        <rFont val="Meiryo UI"/>
        <family val="3"/>
        <charset val="128"/>
      </rPr>
      <t>　 　　 □□照明器具：38W×10台＝</t>
    </r>
    <r>
      <rPr>
        <u/>
        <sz val="11"/>
        <color theme="1"/>
        <rFont val="Meiryo UI"/>
        <family val="3"/>
        <charset val="128"/>
      </rPr>
      <t>380W</t>
    </r>
    <r>
      <rPr>
        <sz val="11"/>
        <color theme="1"/>
        <rFont val="Meiryo UI"/>
        <family val="3"/>
        <charset val="128"/>
      </rPr>
      <t>　・・・　の総計
〇　別途、設置する器具別の一覧（機種・規格・台数・設置場所等のわかるもの）を提出してください。(様式は問いません。）</t>
    </r>
    <rPh sb="1" eb="3">
      <t>ショウメイ</t>
    </rPh>
    <rPh sb="3" eb="5">
      <t>セツビ</t>
    </rPh>
    <rPh sb="6" eb="8">
      <t>ニュウリョク</t>
    </rPh>
    <rPh sb="8" eb="9">
      <t>ジョウ</t>
    </rPh>
    <rPh sb="10" eb="12">
      <t>チュウイ</t>
    </rPh>
    <rPh sb="18" eb="20">
      <t>セツビ</t>
    </rPh>
    <rPh sb="20" eb="22">
      <t>コウシン</t>
    </rPh>
    <rPh sb="22" eb="23">
      <t>ゴ</t>
    </rPh>
    <rPh sb="24" eb="26">
      <t>ショウヒ</t>
    </rPh>
    <rPh sb="26" eb="28">
      <t>デンリョク</t>
    </rPh>
    <rPh sb="28" eb="30">
      <t>ソウケイ</t>
    </rPh>
    <rPh sb="33" eb="35">
      <t>ニュウリョク</t>
    </rPh>
    <rPh sb="42" eb="44">
      <t>セツビ</t>
    </rPh>
    <rPh sb="44" eb="46">
      <t>コウシン</t>
    </rPh>
    <rPh sb="46" eb="47">
      <t>ゴ</t>
    </rPh>
    <rPh sb="51" eb="53">
      <t>シセツ</t>
    </rPh>
    <rPh sb="56" eb="57">
      <t>カク</t>
    </rPh>
    <rPh sb="57" eb="59">
      <t>キグ</t>
    </rPh>
    <rPh sb="60" eb="62">
      <t>ショウヒ</t>
    </rPh>
    <rPh sb="62" eb="64">
      <t>デンリョク</t>
    </rPh>
    <rPh sb="65" eb="67">
      <t>タンイ</t>
    </rPh>
    <rPh sb="74" eb="76">
      <t>ニュウリョク</t>
    </rPh>
    <rPh sb="88" eb="90">
      <t>セツビ</t>
    </rPh>
    <rPh sb="90" eb="92">
      <t>コウシン</t>
    </rPh>
    <rPh sb="92" eb="93">
      <t>ゴ</t>
    </rPh>
    <rPh sb="94" eb="96">
      <t>ショウヒ</t>
    </rPh>
    <rPh sb="96" eb="98">
      <t>デンリョク</t>
    </rPh>
    <rPh sb="103" eb="105">
      <t>サンシュツ</t>
    </rPh>
    <rPh sb="105" eb="106">
      <t>レイ</t>
    </rPh>
    <rPh sb="114" eb="116">
      <t>ショウメイ</t>
    </rPh>
    <rPh sb="116" eb="118">
      <t>キグ</t>
    </rPh>
    <rPh sb="125" eb="126">
      <t>ダイ</t>
    </rPh>
    <rPh sb="139" eb="141">
      <t>ショウメイ</t>
    </rPh>
    <rPh sb="141" eb="143">
      <t>キグ</t>
    </rPh>
    <rPh sb="150" eb="151">
      <t>ダイ</t>
    </rPh>
    <rPh sb="168" eb="170">
      <t>ベット</t>
    </rPh>
    <rPh sb="171" eb="173">
      <t>セッチ</t>
    </rPh>
    <rPh sb="175" eb="177">
      <t>キグ</t>
    </rPh>
    <rPh sb="177" eb="178">
      <t>ベツ</t>
    </rPh>
    <rPh sb="179" eb="181">
      <t>イチラン</t>
    </rPh>
    <rPh sb="182" eb="184">
      <t>キシュ</t>
    </rPh>
    <rPh sb="185" eb="187">
      <t>キカク</t>
    </rPh>
    <rPh sb="188" eb="190">
      <t>ダイスウ</t>
    </rPh>
    <rPh sb="191" eb="193">
      <t>セッチ</t>
    </rPh>
    <rPh sb="193" eb="195">
      <t>バショ</t>
    </rPh>
    <rPh sb="195" eb="196">
      <t>トウ</t>
    </rPh>
    <rPh sb="204" eb="206">
      <t>テイシュツ</t>
    </rPh>
    <rPh sb="214" eb="216">
      <t>ヨウシキ</t>
    </rPh>
    <rPh sb="217" eb="218">
      <t>ト</t>
    </rPh>
    <phoneticPr fontId="1"/>
  </si>
  <si>
    <r>
      <rPr>
        <b/>
        <sz val="11"/>
        <color theme="1"/>
        <rFont val="Meiryo UI"/>
        <family val="3"/>
        <charset val="128"/>
      </rPr>
      <t>〔空調設備の入力上の注意〕</t>
    </r>
    <r>
      <rPr>
        <sz val="11"/>
        <color theme="1"/>
        <rFont val="Meiryo UI"/>
        <family val="3"/>
        <charset val="128"/>
      </rPr>
      <t xml:space="preserve">
</t>
    </r>
    <r>
      <rPr>
        <b/>
        <sz val="11"/>
        <color theme="1"/>
        <rFont val="Meiryo UI"/>
        <family val="3"/>
        <charset val="128"/>
      </rPr>
      <t>〇</t>
    </r>
    <r>
      <rPr>
        <sz val="11"/>
        <color theme="1"/>
        <rFont val="Meiryo UI"/>
        <family val="3"/>
        <charset val="128"/>
      </rPr>
      <t xml:space="preserve">GHPや吸収式（EHPを除く）の機器を稼働させるための電気使用量は、考慮しないものとします。
</t>
    </r>
    <r>
      <rPr>
        <b/>
        <sz val="11"/>
        <color theme="1"/>
        <rFont val="Meiryo UI"/>
        <family val="3"/>
        <charset val="128"/>
      </rPr>
      <t>〇</t>
    </r>
    <r>
      <rPr>
        <sz val="11"/>
        <color theme="1"/>
        <rFont val="Meiryo UI"/>
        <family val="3"/>
        <charset val="128"/>
      </rPr>
      <t>「設備更新後の性能能力（最大値）総計⑤」については、各機種の能力表示に基づき、設備更新後における施設ごとの各機種のエネルギー及び冷房・暖房別の性能能力（最大値）kWの総計を入力し、「設備更新後の年間使用量総計（エネルギー種別）⑨」を算出してください。
　</t>
    </r>
    <r>
      <rPr>
        <b/>
        <sz val="11"/>
        <color theme="1"/>
        <rFont val="Meiryo UI"/>
        <family val="3"/>
        <charset val="128"/>
      </rPr>
      <t xml:space="preserve"> 【「設備更新後の性能能力（最大値）総計⑤」の算出方法（例）】</t>
    </r>
    <r>
      <rPr>
        <sz val="11"/>
        <color theme="1"/>
        <rFont val="Meiryo UI"/>
        <family val="3"/>
        <charset val="128"/>
      </rPr>
      <t xml:space="preserve">
　　　 都市ガス（冷房） …　△△空調設備：85kW×2台＝</t>
    </r>
    <r>
      <rPr>
        <u/>
        <sz val="11"/>
        <color theme="1"/>
        <rFont val="Meiryo UI"/>
        <family val="3"/>
        <charset val="128"/>
      </rPr>
      <t>170kW</t>
    </r>
    <r>
      <rPr>
        <sz val="11"/>
        <color theme="1"/>
        <rFont val="Meiryo UI"/>
        <family val="3"/>
        <charset val="128"/>
      </rPr>
      <t>　　　 □□空調設備：45kW×1台＝</t>
    </r>
    <r>
      <rPr>
        <u/>
        <sz val="11"/>
        <color theme="1"/>
        <rFont val="Meiryo UI"/>
        <family val="3"/>
        <charset val="128"/>
      </rPr>
      <t>45kW</t>
    </r>
    <r>
      <rPr>
        <sz val="11"/>
        <color theme="1"/>
        <rFont val="Meiryo UI"/>
        <family val="3"/>
        <charset val="128"/>
      </rPr>
      <t>　・・・　エネルギー種別の冷房の総計(kW)
　　　 都市ガス（暖房） …　△△空調設備：95kW×2台＝</t>
    </r>
    <r>
      <rPr>
        <u/>
        <sz val="11"/>
        <color theme="1"/>
        <rFont val="Meiryo UI"/>
        <family val="3"/>
        <charset val="128"/>
      </rPr>
      <t>190kW</t>
    </r>
    <r>
      <rPr>
        <sz val="11"/>
        <color theme="1"/>
        <rFont val="Meiryo UI"/>
        <family val="3"/>
        <charset val="128"/>
      </rPr>
      <t>　　　 □□空調設備：53kW×1台＝</t>
    </r>
    <r>
      <rPr>
        <u/>
        <sz val="11"/>
        <color theme="1"/>
        <rFont val="Meiryo UI"/>
        <family val="3"/>
        <charset val="128"/>
      </rPr>
      <t>53kW</t>
    </r>
    <r>
      <rPr>
        <sz val="11"/>
        <color theme="1"/>
        <rFont val="Meiryo UI"/>
        <family val="3"/>
        <charset val="128"/>
      </rPr>
      <t xml:space="preserve">　・・・　エネルギー種別の暖房の総計(kW)
</t>
    </r>
    <r>
      <rPr>
        <b/>
        <sz val="11"/>
        <color theme="1"/>
        <rFont val="Meiryo UI"/>
        <family val="3"/>
        <charset val="128"/>
      </rPr>
      <t>〇</t>
    </r>
    <r>
      <rPr>
        <sz val="11"/>
        <color theme="1"/>
        <rFont val="Meiryo UI"/>
        <family val="3"/>
        <charset val="128"/>
      </rPr>
      <t>別途、設置する機種別の一覧（機種・規格・台数・設置場所等のわかるもの）を提出してください。（様式は問いません。）</t>
    </r>
    <rPh sb="1" eb="3">
      <t>クウチョウ</t>
    </rPh>
    <rPh sb="3" eb="5">
      <t>セツビ</t>
    </rPh>
    <rPh sb="6" eb="8">
      <t>ニュウリョク</t>
    </rPh>
    <rPh sb="8" eb="9">
      <t>ジョウ</t>
    </rPh>
    <rPh sb="10" eb="12">
      <t>チュウイ</t>
    </rPh>
    <rPh sb="19" eb="21">
      <t>キュウシュウ</t>
    </rPh>
    <rPh sb="21" eb="22">
      <t>シキ</t>
    </rPh>
    <rPh sb="27" eb="28">
      <t>ノゾ</t>
    </rPh>
    <rPh sb="31" eb="33">
      <t>キキ</t>
    </rPh>
    <rPh sb="34" eb="36">
      <t>カドウ</t>
    </rPh>
    <rPh sb="42" eb="44">
      <t>デンキ</t>
    </rPh>
    <rPh sb="44" eb="47">
      <t>シヨウリョウ</t>
    </rPh>
    <rPh sb="49" eb="51">
      <t>コウリョ</t>
    </rPh>
    <rPh sb="70" eb="72">
      <t>セイノウ</t>
    </rPh>
    <rPh sb="72" eb="74">
      <t>ノウリョク</t>
    </rPh>
    <rPh sb="102" eb="104">
      <t>セツビ</t>
    </rPh>
    <rPh sb="104" eb="106">
      <t>コウシン</t>
    </rPh>
    <rPh sb="106" eb="107">
      <t>ゴ</t>
    </rPh>
    <rPh sb="111" eb="113">
      <t>シセツ</t>
    </rPh>
    <rPh sb="116" eb="119">
      <t>カクキシュ</t>
    </rPh>
    <rPh sb="125" eb="126">
      <t>オヨ</t>
    </rPh>
    <rPh sb="134" eb="136">
      <t>セイノウ</t>
    </rPh>
    <rPh sb="136" eb="138">
      <t>ノウリョク</t>
    </rPh>
    <rPh sb="149" eb="151">
      <t>ニュウリョク</t>
    </rPh>
    <rPh sb="154" eb="156">
      <t>セツビ</t>
    </rPh>
    <rPh sb="156" eb="158">
      <t>コウシン</t>
    </rPh>
    <rPh sb="158" eb="159">
      <t>ゴ</t>
    </rPh>
    <rPh sb="160" eb="162">
      <t>ネンカン</t>
    </rPh>
    <rPh sb="162" eb="165">
      <t>シヨウリョウ</t>
    </rPh>
    <rPh sb="173" eb="175">
      <t>シュベツ</t>
    </rPh>
    <rPh sb="193" eb="195">
      <t>セツビ</t>
    </rPh>
    <rPh sb="195" eb="197">
      <t>コウシン</t>
    </rPh>
    <rPh sb="197" eb="198">
      <t>ゴ</t>
    </rPh>
    <rPh sb="199" eb="201">
      <t>セイノウ</t>
    </rPh>
    <rPh sb="201" eb="203">
      <t>ノウリョク</t>
    </rPh>
    <rPh sb="204" eb="207">
      <t>サイダイチ</t>
    </rPh>
    <rPh sb="208" eb="210">
      <t>ソウケイ</t>
    </rPh>
    <rPh sb="213" eb="215">
      <t>サンシュツ</t>
    </rPh>
    <rPh sb="215" eb="217">
      <t>ホウホウ</t>
    </rPh>
    <rPh sb="218" eb="219">
      <t>レイ</t>
    </rPh>
    <rPh sb="226" eb="228">
      <t>トシ</t>
    </rPh>
    <rPh sb="231" eb="233">
      <t>レイボウ</t>
    </rPh>
    <rPh sb="239" eb="241">
      <t>クウチョウ</t>
    </rPh>
    <rPh sb="241" eb="243">
      <t>セツビ</t>
    </rPh>
    <rPh sb="250" eb="251">
      <t>ダイ</t>
    </rPh>
    <rPh sb="263" eb="265">
      <t>クウチョウ</t>
    </rPh>
    <rPh sb="265" eb="267">
      <t>セツビ</t>
    </rPh>
    <rPh sb="274" eb="275">
      <t>ダイ</t>
    </rPh>
    <rPh sb="290" eb="292">
      <t>シュベツ</t>
    </rPh>
    <rPh sb="293" eb="295">
      <t>レイボウ</t>
    </rPh>
    <rPh sb="296" eb="298">
      <t>ソウケイ</t>
    </rPh>
    <rPh sb="307" eb="309">
      <t>トシ</t>
    </rPh>
    <rPh sb="312" eb="314">
      <t>ダンボウ</t>
    </rPh>
    <rPh sb="371" eb="373">
      <t>シュベツ</t>
    </rPh>
    <rPh sb="374" eb="376">
      <t>ダンボウ</t>
    </rPh>
    <rPh sb="385" eb="387">
      <t>ベット</t>
    </rPh>
    <rPh sb="388" eb="390">
      <t>セッチ</t>
    </rPh>
    <rPh sb="392" eb="394">
      <t>キシュ</t>
    </rPh>
    <rPh sb="394" eb="395">
      <t>ベツ</t>
    </rPh>
    <rPh sb="396" eb="398">
      <t>イチラン</t>
    </rPh>
    <rPh sb="399" eb="401">
      <t>キシュ</t>
    </rPh>
    <rPh sb="402" eb="404">
      <t>キカク</t>
    </rPh>
    <rPh sb="405" eb="407">
      <t>ダイスウ</t>
    </rPh>
    <rPh sb="408" eb="410">
      <t>セッチ</t>
    </rPh>
    <rPh sb="410" eb="412">
      <t>バショ</t>
    </rPh>
    <rPh sb="412" eb="413">
      <t>トウ</t>
    </rPh>
    <rPh sb="421" eb="423">
      <t>テイシュツ</t>
    </rPh>
    <rPh sb="431" eb="433">
      <t>ヨウシキ</t>
    </rPh>
    <rPh sb="434" eb="435">
      <t>ト</t>
    </rPh>
    <phoneticPr fontId="1"/>
  </si>
  <si>
    <t>〇　「電力供給事業者名」は、第６号様式を作成した電力供給事業者名を入力してください。
〇　（A）欄には、電力供給事業者の令和元年度実績（令和3年1月7日環境省・経済産業省公表）の基礎排出係数を入力してください。
〇　「照明設備」欄及び「空調設備」欄の各数値は、「使用量算出シート」より自動転記されます。</t>
    <rPh sb="3" eb="5">
      <t>デンリョク</t>
    </rPh>
    <rPh sb="5" eb="7">
      <t>キョウキュウ</t>
    </rPh>
    <rPh sb="7" eb="10">
      <t>ジギョウシャ</t>
    </rPh>
    <rPh sb="10" eb="11">
      <t>メイ</t>
    </rPh>
    <rPh sb="14" eb="15">
      <t>ダイ</t>
    </rPh>
    <rPh sb="16" eb="17">
      <t>ゴウ</t>
    </rPh>
    <rPh sb="17" eb="19">
      <t>ヨウシキ</t>
    </rPh>
    <rPh sb="20" eb="22">
      <t>サクセイ</t>
    </rPh>
    <rPh sb="24" eb="26">
      <t>デンリョク</t>
    </rPh>
    <rPh sb="26" eb="28">
      <t>キョウキュウ</t>
    </rPh>
    <rPh sb="28" eb="31">
      <t>ジギョウシャ</t>
    </rPh>
    <rPh sb="31" eb="32">
      <t>メイ</t>
    </rPh>
    <rPh sb="33" eb="35">
      <t>ニュウリョク</t>
    </rPh>
    <rPh sb="48" eb="49">
      <t>ラン</t>
    </rPh>
    <rPh sb="52" eb="54">
      <t>デンリョク</t>
    </rPh>
    <rPh sb="54" eb="56">
      <t>キョウキュウ</t>
    </rPh>
    <rPh sb="56" eb="59">
      <t>ジギョウシャ</t>
    </rPh>
    <rPh sb="60" eb="62">
      <t>レイワ</t>
    </rPh>
    <rPh sb="62" eb="64">
      <t>ガンネン</t>
    </rPh>
    <rPh sb="64" eb="65">
      <t>ド</t>
    </rPh>
    <rPh sb="65" eb="67">
      <t>ジッセキ</t>
    </rPh>
    <rPh sb="68" eb="70">
      <t>レイワ</t>
    </rPh>
    <rPh sb="71" eb="72">
      <t>ネン</t>
    </rPh>
    <rPh sb="73" eb="74">
      <t>ツキ</t>
    </rPh>
    <rPh sb="75" eb="76">
      <t>ニチ</t>
    </rPh>
    <rPh sb="76" eb="79">
      <t>カンキョウショウ</t>
    </rPh>
    <rPh sb="80" eb="82">
      <t>ケイザイ</t>
    </rPh>
    <rPh sb="82" eb="85">
      <t>サンギョウショウ</t>
    </rPh>
    <rPh sb="85" eb="87">
      <t>コウヒョウ</t>
    </rPh>
    <rPh sb="89" eb="91">
      <t>キソ</t>
    </rPh>
    <rPh sb="91" eb="93">
      <t>ハイシュツ</t>
    </rPh>
    <rPh sb="93" eb="95">
      <t>ケイスウ</t>
    </rPh>
    <rPh sb="96" eb="98">
      <t>ニュウリョク</t>
    </rPh>
    <rPh sb="109" eb="111">
      <t>ショウメイ</t>
    </rPh>
    <rPh sb="111" eb="113">
      <t>セツビ</t>
    </rPh>
    <rPh sb="114" eb="115">
      <t>ラン</t>
    </rPh>
    <rPh sb="115" eb="116">
      <t>オヨ</t>
    </rPh>
    <rPh sb="123" eb="124">
      <t>ラン</t>
    </rPh>
    <rPh sb="125" eb="128">
      <t>カクスウチ</t>
    </rPh>
    <rPh sb="142" eb="144">
      <t>ジドウ</t>
    </rPh>
    <rPh sb="144" eb="146">
      <t>テンキ</t>
    </rPh>
    <phoneticPr fontId="1"/>
  </si>
  <si>
    <t>　＝性能能力kW×860kcal÷10,750kcal/㎥＝0.08</t>
    <rPh sb="2" eb="4">
      <t>セイノウ</t>
    </rPh>
    <rPh sb="4" eb="6">
      <t>ノウリョク</t>
    </rPh>
    <phoneticPr fontId="1"/>
  </si>
  <si>
    <t>　＝性能能力kW×860kcal÷11,963kcal/kg＝0.0718…</t>
    <rPh sb="2" eb="4">
      <t>セイノウ</t>
    </rPh>
    <rPh sb="4" eb="6">
      <t>ノウリョク</t>
    </rPh>
    <phoneticPr fontId="1"/>
  </si>
  <si>
    <t>　＝性能能力kW×860kcal÷8,718kcal/ℓ＝0.09864…</t>
    <rPh sb="2" eb="4">
      <t>セイノウ</t>
    </rPh>
    <rPh sb="4" eb="6">
      <t>ノウリョク</t>
    </rPh>
    <phoneticPr fontId="1"/>
  </si>
  <si>
    <t>※1kw＝860kcal</t>
  </si>
  <si>
    <t>1㎥＝10,750kcal</t>
  </si>
  <si>
    <t>1kg＝11,963kcal</t>
  </si>
  <si>
    <t>1ℓ＝8,718kcal</t>
  </si>
  <si>
    <t>出典：総合エネルギー統計（資源エネルギー庁）他</t>
    <rPh sb="0" eb="2">
      <t>シュッテン</t>
    </rPh>
    <rPh sb="3" eb="5">
      <t>ソウゴウ</t>
    </rPh>
    <rPh sb="10" eb="12">
      <t>トウケイ</t>
    </rPh>
    <rPh sb="13" eb="15">
      <t>シゲン</t>
    </rPh>
    <rPh sb="20" eb="21">
      <t>チョウ</t>
    </rPh>
    <rPh sb="22" eb="23">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</si>
</sst>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76" formatCode="#,##0.0;[Red]#,##0.0"/>
    <numFmt numFmtId="177" formatCode="#,##0.00;&quot;△ &quot;#,##0.00"/>
    <numFmt numFmtId="178" formatCode="#,##0;&quot;△ &quot;#,##0"/>
    <numFmt numFmtId="179" formatCode="#,##0.00000;&quot;△ &quot;#,##0.00000"/>
    <numFmt numFmtId="180" formatCode="#,##0.000000;&quot;△ &quot;#,##0.000000"/>
    <numFmt numFmtId="181" formatCode="#,##0.00000;[Red]\-#,##0.00000"/>
    <numFmt numFmtId="182" formatCode="#,##0.0000;&quot;△ &quot;#,##0.0000"/>
    <numFmt numFmtId="183" formatCode="#,##0_);[Red]\(#,##0\)"/>
    <numFmt numFmtId="184" formatCode="#,##0_ "/>
    <numFmt numFmtId="185" formatCode="#,##0.000000_);[Red]\(#,##0.000000\)"/>
    <numFmt numFmtId="186" formatCode="0.000000_ "/>
    <numFmt numFmtId="187" formatCode="0.0000_ "/>
    <numFmt numFmtId="188" formatCode="0.00000_ "/>
    <numFmt numFmtId="189" formatCode="0.0000000_ "/>
    <numFmt numFmtId="190" formatCode="0.000000000_ "/>
    <numFmt numFmtId="191" formatCode="#,##0.0000000_);[Red]\(#,##0.0000000\)"/>
    <numFmt numFmtId="192" formatCode="0.000000_);[Red]\(0.000000\)"/>
    <numFmt numFmtId="193" formatCode="0.00_);[Red]\(0.00\)"/>
    <numFmt numFmtId="194" formatCode="#,##0.0000_ "/>
    <numFmt numFmtId="195" formatCode="#,##0.0_ "/>
    <numFmt numFmtId="196" formatCode="#,##0.0000_);[Red]\(#,##0.0000\)"/>
    <numFmt numFmtId="197" formatCode="#,##0.0_);[Red]\(#,##0.0\)"/>
    <numFmt numFmtId="198" formatCode="#,##0.0000;[Red]\-#,##0.0000"/>
    <numFmt numFmtId="199" formatCode="0.0000_ ;[Red]\-0.0000\ "/>
    <numFmt numFmtId="200" formatCode="#,##0.0000_ ;[Red]\-#,##0.0000\ "/>
    <numFmt numFmtId="201" formatCode="#,##0.0000000_ "/>
    <numFmt numFmtId="202" formatCode="#,##0.000000000_ "/>
    <numFmt numFmtId="203" formatCode="#,##0.000000_ "/>
    <numFmt numFmtId="204" formatCode="#,##0.00000_ "/>
  </numFmts>
  <fonts count="3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b/>
      <sz val="12"/>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12"/>
      <color theme="1"/>
      <name val="Meiryo UI"/>
      <family val="3"/>
      <charset val="128"/>
    </font>
    <font>
      <sz val="14"/>
      <color theme="1"/>
      <name val="Meiryo UI"/>
      <family val="3"/>
      <charset val="128"/>
    </font>
    <font>
      <b/>
      <sz val="16"/>
      <color theme="1"/>
      <name val="Meiryo UI"/>
      <family val="3"/>
      <charset val="128"/>
    </font>
    <font>
      <b/>
      <sz val="11"/>
      <color theme="1"/>
      <name val="Meiryo UI"/>
      <family val="3"/>
      <charset val="128"/>
    </font>
    <font>
      <sz val="11"/>
      <color theme="1"/>
      <name val="Meiryo UI"/>
      <family val="3"/>
      <charset val="128"/>
    </font>
    <font>
      <sz val="10.5"/>
      <color theme="1"/>
      <name val="Meiryo UI"/>
      <family val="3"/>
      <charset val="128"/>
    </font>
    <font>
      <b/>
      <sz val="10.5"/>
      <color rgb="FFFF0000"/>
      <name val="Meiryo UI"/>
      <family val="3"/>
      <charset val="128"/>
    </font>
    <font>
      <sz val="10.5"/>
      <name val="Meiryo UI"/>
      <family val="3"/>
      <charset val="128"/>
    </font>
    <font>
      <b/>
      <sz val="10"/>
      <name val="Meiryo UI"/>
      <family val="3"/>
      <charset val="128"/>
    </font>
    <font>
      <b/>
      <sz val="11"/>
      <color theme="1"/>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b/>
      <sz val="10.5"/>
      <color theme="1"/>
      <name val="Meiryo UI"/>
      <family val="3"/>
      <charset val="128"/>
    </font>
    <font>
      <b/>
      <sz val="14"/>
      <color theme="1"/>
      <name val="ＭＳ 明朝"/>
      <family val="1"/>
      <charset val="128"/>
    </font>
    <font>
      <sz val="11"/>
      <color theme="1"/>
      <name val="ＭＳ 明朝"/>
      <family val="1"/>
      <charset val="128"/>
    </font>
    <font>
      <sz val="11"/>
      <name val="ＭＳ 明朝"/>
      <family val="1"/>
      <charset val="128"/>
    </font>
    <font>
      <sz val="11"/>
      <name val="ＭＳ Ｐゴシック"/>
      <family val="2"/>
      <charset val="128"/>
      <scheme val="minor"/>
    </font>
    <font>
      <b/>
      <u/>
      <sz val="10.5"/>
      <color theme="1"/>
      <name val="Meiryo UI"/>
      <family val="3"/>
      <charset val="128"/>
    </font>
    <font>
      <b/>
      <sz val="10"/>
      <color theme="1"/>
      <name val="ＭＳ Ｐゴシック"/>
      <family val="2"/>
      <charset val="128"/>
      <scheme val="minor"/>
    </font>
    <font>
      <b/>
      <u/>
      <sz val="11"/>
      <color theme="1"/>
      <name val="ＭＳ Ｐゴシック"/>
      <family val="2"/>
      <charset val="128"/>
      <scheme val="minor"/>
    </font>
    <font>
      <sz val="8"/>
      <color theme="1"/>
      <name val="ＭＳ 明朝"/>
      <family val="1"/>
      <charset val="128"/>
    </font>
    <font>
      <sz val="10"/>
      <color theme="1"/>
      <name val="ＭＳ 明朝"/>
      <family val="1"/>
      <charset val="128"/>
    </font>
    <font>
      <b/>
      <sz val="11"/>
      <color theme="1"/>
      <name val="ＭＳ 明朝"/>
      <family val="1"/>
      <charset val="128"/>
    </font>
    <font>
      <b/>
      <sz val="11"/>
      <name val="ＭＳ 明朝"/>
      <family val="1"/>
      <charset val="128"/>
    </font>
    <font>
      <b/>
      <sz val="10"/>
      <color rgb="FFFF0000"/>
      <name val="Meiryo UI"/>
      <family val="3"/>
      <charset val="128"/>
    </font>
    <font>
      <b/>
      <sz val="11"/>
      <name val="ＭＳ Ｐゴシック"/>
      <family val="2"/>
      <charset val="128"/>
      <scheme val="minor"/>
    </font>
    <font>
      <sz val="11"/>
      <color rgb="FFFF0000"/>
      <name val="Meiryo UI"/>
      <family val="3"/>
      <charset val="128"/>
    </font>
    <font>
      <u/>
      <sz val="11"/>
      <color theme="1"/>
      <name val="Meiryo UI"/>
      <family val="3"/>
      <charset val="128"/>
    </font>
    <font>
      <b/>
      <u/>
      <sz val="11"/>
      <color theme="1"/>
      <name val="Meiryo UI"/>
      <family val="3"/>
      <charset val="128"/>
    </font>
    <font>
      <sz val="10"/>
      <color theme="1"/>
      <name val="ＭＳ Ｐゴシック"/>
      <family val="2"/>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F2CC"/>
        <bgColor indexed="64"/>
      </patternFill>
    </fill>
    <fill>
      <patternFill patternType="solid">
        <fgColor theme="2"/>
        <bgColor indexed="64"/>
      </patternFill>
    </fill>
    <fill>
      <patternFill patternType="solid">
        <fgColor theme="0" tint="-0.14999847407452621"/>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right/>
      <top style="double">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hair">
        <color indexed="64"/>
      </right>
      <top style="double">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hair">
        <color indexed="64"/>
      </bottom>
      <diagonal/>
    </border>
    <border>
      <left/>
      <right style="hair">
        <color indexed="64"/>
      </right>
      <top/>
      <bottom style="medium">
        <color indexed="64"/>
      </bottom>
      <diagonal/>
    </border>
    <border>
      <left/>
      <right style="hair">
        <color indexed="64"/>
      </right>
      <top/>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thin">
        <color indexed="64"/>
      </top>
      <bottom style="hair">
        <color indexed="64"/>
      </bottom>
      <diagonal/>
    </border>
    <border>
      <left/>
      <right style="hair">
        <color indexed="64"/>
      </right>
      <top style="medium">
        <color indexed="64"/>
      </top>
      <bottom style="hair">
        <color indexed="64"/>
      </bottom>
      <diagonal/>
    </border>
    <border>
      <left style="medium">
        <color indexed="64"/>
      </left>
      <right/>
      <top/>
      <bottom style="double">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double">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double">
        <color indexed="64"/>
      </top>
      <bottom/>
      <diagonal/>
    </border>
    <border>
      <left style="hair">
        <color indexed="64"/>
      </left>
      <right style="thin">
        <color indexed="64"/>
      </right>
      <top style="medium">
        <color indexed="64"/>
      </top>
      <bottom/>
      <diagonal/>
    </border>
    <border>
      <left style="hair">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alignment vertical="center"/>
    </xf>
  </cellStyleXfs>
  <cellXfs count="700">
    <xf numFmtId="0" fontId="0" fillId="0" borderId="0" xfId="0">
      <alignment vertical="center"/>
    </xf>
    <xf numFmtId="0" fontId="6" fillId="0" borderId="0" xfId="0" applyFont="1" applyProtection="1">
      <alignment vertical="center"/>
    </xf>
    <xf numFmtId="0" fontId="6" fillId="0" borderId="0" xfId="0" applyFont="1" applyFill="1" applyProtection="1">
      <alignment vertical="center"/>
    </xf>
    <xf numFmtId="0" fontId="6" fillId="0" borderId="0" xfId="0" applyFont="1" applyBorder="1" applyAlignment="1" applyProtection="1">
      <alignment horizontal="center" vertical="center" wrapText="1"/>
    </xf>
    <xf numFmtId="179"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Border="1" applyAlignment="1" applyProtection="1">
      <alignment horizontal="left" vertical="center" shrinkToFit="1"/>
    </xf>
    <xf numFmtId="0" fontId="6" fillId="0" borderId="0" xfId="0" applyFont="1" applyFill="1" applyAlignment="1" applyProtection="1">
      <alignment horizontal="left" vertical="center" shrinkToFit="1"/>
    </xf>
    <xf numFmtId="178" fontId="6" fillId="0" borderId="0" xfId="1" applyNumberFormat="1"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179" fontId="6" fillId="0" borderId="0" xfId="0" applyNumberFormat="1" applyFont="1" applyFill="1" applyBorder="1" applyAlignment="1" applyProtection="1">
      <alignment horizontal="left" vertical="center" shrinkToFit="1"/>
    </xf>
    <xf numFmtId="0" fontId="5" fillId="0" borderId="0" xfId="0" applyFont="1" applyFill="1" applyBorder="1" applyAlignment="1" applyProtection="1">
      <alignment vertical="center" wrapText="1"/>
    </xf>
    <xf numFmtId="0" fontId="10" fillId="0" borderId="0" xfId="0" applyFont="1" applyFill="1" applyAlignment="1" applyProtection="1">
      <alignment horizontal="left" vertical="center"/>
    </xf>
    <xf numFmtId="0" fontId="11" fillId="0" borderId="0" xfId="0" applyFont="1" applyFill="1" applyBorder="1" applyAlignment="1" applyProtection="1">
      <alignment horizontal="center" vertical="center"/>
    </xf>
    <xf numFmtId="0" fontId="7" fillId="0" borderId="3" xfId="0" applyNumberFormat="1"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left" vertical="center" shrinkToFit="1"/>
    </xf>
    <xf numFmtId="0" fontId="9" fillId="0" borderId="0" xfId="0" applyFont="1" applyBorder="1" applyAlignment="1" applyProtection="1">
      <alignment horizontal="left" vertical="center" shrinkToFit="1"/>
    </xf>
    <xf numFmtId="180" fontId="7" fillId="0" borderId="3" xfId="1" applyNumberFormat="1" applyFont="1" applyFill="1" applyBorder="1" applyAlignment="1" applyProtection="1">
      <alignment horizontal="left" vertical="center" shrinkToFit="1"/>
    </xf>
    <xf numFmtId="0" fontId="7" fillId="0" borderId="31" xfId="0" applyNumberFormat="1" applyFont="1" applyFill="1" applyBorder="1" applyAlignment="1" applyProtection="1">
      <alignment horizontal="left" vertical="center" shrinkToFit="1"/>
    </xf>
    <xf numFmtId="180" fontId="7" fillId="0" borderId="31" xfId="1" applyNumberFormat="1" applyFont="1" applyFill="1" applyBorder="1" applyAlignment="1" applyProtection="1">
      <alignment horizontal="left" vertical="center" shrinkToFit="1"/>
    </xf>
    <xf numFmtId="0" fontId="7" fillId="0" borderId="37" xfId="0" applyFont="1" applyFill="1" applyBorder="1" applyAlignment="1" applyProtection="1">
      <alignment horizontal="left" vertical="center" shrinkToFit="1"/>
    </xf>
    <xf numFmtId="180" fontId="7" fillId="0" borderId="37" xfId="1" applyNumberFormat="1" applyFont="1" applyFill="1" applyBorder="1" applyAlignment="1" applyProtection="1">
      <alignment horizontal="left" vertical="center" shrinkToFit="1"/>
    </xf>
    <xf numFmtId="0" fontId="10" fillId="3" borderId="1" xfId="0" applyFont="1" applyFill="1" applyBorder="1" applyAlignment="1" applyProtection="1">
      <alignment horizontal="center" vertical="center"/>
    </xf>
    <xf numFmtId="0" fontId="13" fillId="0" borderId="0" xfId="0" applyFont="1">
      <alignment vertical="center"/>
    </xf>
    <xf numFmtId="0" fontId="13" fillId="0" borderId="0" xfId="0" applyFont="1" applyAlignment="1">
      <alignment horizontal="right" vertical="center"/>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horizontal="right" vertical="center" wrapText="1"/>
    </xf>
    <xf numFmtId="186" fontId="14" fillId="0" borderId="1" xfId="0" applyNumberFormat="1" applyFont="1" applyBorder="1" applyAlignment="1">
      <alignment horizontal="right" vertical="center" wrapText="1"/>
    </xf>
    <xf numFmtId="0" fontId="13" fillId="0" borderId="0" xfId="0" applyFont="1" applyAlignment="1">
      <alignment horizontal="center" vertical="center"/>
    </xf>
    <xf numFmtId="186" fontId="16" fillId="0" borderId="1" xfId="0" applyNumberFormat="1" applyFont="1" applyBorder="1" applyAlignment="1">
      <alignment horizontal="right" vertical="center" wrapText="1"/>
    </xf>
    <xf numFmtId="0" fontId="14" fillId="0" borderId="0" xfId="0" applyFont="1" applyBorder="1" applyAlignment="1">
      <alignment horizontal="center" vertical="center" wrapText="1"/>
    </xf>
    <xf numFmtId="0" fontId="14" fillId="0" borderId="0" xfId="0" applyFont="1" applyBorder="1" applyAlignment="1">
      <alignment horizontal="justify" vertical="center" wrapText="1"/>
    </xf>
    <xf numFmtId="0" fontId="14" fillId="0" borderId="0" xfId="0" applyFont="1" applyBorder="1" applyAlignment="1">
      <alignment horizontal="right" vertical="center" wrapText="1"/>
    </xf>
    <xf numFmtId="186" fontId="14" fillId="0" borderId="0" xfId="0" applyNumberFormat="1" applyFont="1" applyBorder="1" applyAlignment="1">
      <alignment horizontal="right" vertical="center" wrapText="1"/>
    </xf>
    <xf numFmtId="187" fontId="15" fillId="0" borderId="0" xfId="0" applyNumberFormat="1" applyFont="1" applyBorder="1" applyAlignment="1">
      <alignment horizontal="right" vertical="center" wrapText="1"/>
    </xf>
    <xf numFmtId="0" fontId="14" fillId="4" borderId="1"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0" borderId="2" xfId="0" applyNumberFormat="1" applyFont="1" applyBorder="1" applyAlignment="1">
      <alignment horizontal="right" vertical="center" wrapText="1"/>
    </xf>
    <xf numFmtId="0" fontId="14" fillId="0" borderId="2" xfId="0" applyFont="1" applyBorder="1" applyAlignment="1">
      <alignment horizontal="right" vertical="center" wrapText="1"/>
    </xf>
    <xf numFmtId="0" fontId="14" fillId="0" borderId="23"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3" xfId="0" applyFont="1" applyBorder="1" applyAlignment="1">
      <alignment horizontal="left" vertical="center" wrapText="1"/>
    </xf>
    <xf numFmtId="0" fontId="13" fillId="0" borderId="0" xfId="0" applyFont="1" applyFill="1" applyAlignment="1">
      <alignment horizontal="right" vertical="center"/>
    </xf>
    <xf numFmtId="0" fontId="14"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81" fontId="15" fillId="0" borderId="0" xfId="1" applyNumberFormat="1" applyFont="1" applyFill="1" applyBorder="1" applyAlignment="1">
      <alignment horizontal="right" vertical="center" wrapText="1"/>
    </xf>
    <xf numFmtId="0" fontId="13" fillId="0" borderId="0" xfId="0" applyFont="1" applyFill="1" applyBorder="1" applyAlignment="1">
      <alignment horizontal="right" vertical="center"/>
    </xf>
    <xf numFmtId="0" fontId="15" fillId="0" borderId="21" xfId="0" applyFont="1" applyFill="1" applyBorder="1" applyAlignment="1">
      <alignment horizontal="center" vertical="center" wrapText="1"/>
    </xf>
    <xf numFmtId="186" fontId="14" fillId="0" borderId="21" xfId="0" applyNumberFormat="1" applyFont="1" applyFill="1" applyBorder="1" applyAlignment="1">
      <alignment horizontal="right" vertical="center" wrapText="1"/>
    </xf>
    <xf numFmtId="186" fontId="14" fillId="0" borderId="0" xfId="0" applyNumberFormat="1" applyFont="1" applyFill="1" applyBorder="1" applyAlignment="1">
      <alignment horizontal="right" vertical="center" wrapText="1"/>
    </xf>
    <xf numFmtId="0" fontId="14"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lignment vertical="center"/>
    </xf>
    <xf numFmtId="186" fontId="15" fillId="0" borderId="21" xfId="0" applyNumberFormat="1" applyFont="1" applyBorder="1" applyAlignment="1">
      <alignment vertical="center" wrapText="1"/>
    </xf>
    <xf numFmtId="0" fontId="15" fillId="0" borderId="21" xfId="0" applyFont="1" applyFill="1" applyBorder="1" applyAlignment="1">
      <alignment vertical="center" wrapText="1"/>
    </xf>
    <xf numFmtId="188" fontId="14" fillId="0" borderId="1" xfId="0" applyNumberFormat="1" applyFont="1" applyBorder="1" applyAlignment="1">
      <alignment horizontal="right" vertical="center" wrapText="1"/>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40" fontId="14" fillId="0" borderId="1" xfId="1" applyNumberFormat="1" applyFont="1" applyBorder="1" applyAlignment="1">
      <alignment horizontal="right" vertical="center" wrapText="1"/>
    </xf>
    <xf numFmtId="187" fontId="14" fillId="0" borderId="2" xfId="0" applyNumberFormat="1" applyFont="1" applyBorder="1" applyAlignment="1">
      <alignment vertical="center" wrapText="1"/>
    </xf>
    <xf numFmtId="186" fontId="14" fillId="0" borderId="2" xfId="0" applyNumberFormat="1" applyFont="1" applyBorder="1" applyAlignment="1">
      <alignment vertical="center" wrapText="1"/>
    </xf>
    <xf numFmtId="186" fontId="14" fillId="0" borderId="1" xfId="0" applyNumberFormat="1" applyFont="1" applyBorder="1" applyAlignment="1">
      <alignment vertical="center" wrapText="1"/>
    </xf>
    <xf numFmtId="180" fontId="7" fillId="0" borderId="0" xfId="1" applyNumberFormat="1" applyFont="1" applyFill="1" applyBorder="1" applyAlignment="1" applyProtection="1">
      <alignment horizontal="left" vertical="center" shrinkToFit="1"/>
    </xf>
    <xf numFmtId="0" fontId="7" fillId="0" borderId="0" xfId="0" applyFont="1" applyFill="1" applyBorder="1" applyAlignment="1" applyProtection="1">
      <alignment vertical="center" wrapText="1"/>
    </xf>
    <xf numFmtId="183" fontId="7" fillId="0" borderId="35" xfId="0" applyNumberFormat="1" applyFont="1" applyFill="1" applyBorder="1" applyAlignment="1" applyProtection="1">
      <alignment horizontal="right" vertical="center"/>
    </xf>
    <xf numFmtId="183" fontId="7" fillId="0" borderId="1" xfId="0" applyNumberFormat="1" applyFont="1" applyFill="1" applyBorder="1" applyAlignment="1" applyProtection="1">
      <alignment horizontal="right" vertical="center"/>
    </xf>
    <xf numFmtId="183" fontId="7" fillId="0" borderId="27" xfId="0"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wrapText="1"/>
    </xf>
    <xf numFmtId="38" fontId="7" fillId="0" borderId="0" xfId="1" applyFont="1" applyFill="1" applyBorder="1" applyAlignment="1" applyProtection="1">
      <alignment horizontal="center" vertical="center" wrapText="1"/>
    </xf>
    <xf numFmtId="40" fontId="7" fillId="0" borderId="0" xfId="1" applyNumberFormat="1" applyFont="1" applyFill="1" applyBorder="1" applyAlignment="1" applyProtection="1">
      <alignment horizontal="right" vertical="center"/>
    </xf>
    <xf numFmtId="182" fontId="7" fillId="0" borderId="0" xfId="1" applyNumberFormat="1" applyFont="1" applyFill="1" applyBorder="1" applyAlignment="1" applyProtection="1">
      <alignment horizontal="left" vertical="center" shrinkToFit="1"/>
    </xf>
    <xf numFmtId="0" fontId="6" fillId="0" borderId="0" xfId="0" applyFont="1" applyFill="1" applyBorder="1" applyAlignment="1" applyProtection="1">
      <alignment horizontal="center" vertical="center"/>
    </xf>
    <xf numFmtId="182" fontId="17" fillId="0" borderId="48" xfId="0" applyNumberFormat="1" applyFont="1" applyFill="1" applyBorder="1" applyAlignment="1" applyProtection="1">
      <alignment horizontal="left" vertical="center" shrinkToFit="1"/>
    </xf>
    <xf numFmtId="180" fontId="17" fillId="0" borderId="74" xfId="1" applyNumberFormat="1" applyFont="1" applyFill="1" applyBorder="1" applyAlignment="1" applyProtection="1">
      <alignment horizontal="left" vertical="center" shrinkToFit="1"/>
    </xf>
    <xf numFmtId="0" fontId="14" fillId="4" borderId="1" xfId="0" applyFont="1" applyFill="1" applyBorder="1" applyAlignment="1">
      <alignment horizontal="center" vertical="center" wrapText="1"/>
    </xf>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shrinkToFit="1"/>
    </xf>
    <xf numFmtId="0" fontId="6" fillId="0" borderId="0" xfId="0" applyFont="1" applyBorder="1" applyAlignment="1" applyProtection="1">
      <alignment horizontal="left" vertical="center"/>
    </xf>
    <xf numFmtId="0" fontId="6" fillId="0" borderId="0" xfId="0" applyFont="1" applyFill="1" applyAlignment="1" applyProtection="1">
      <alignment horizontal="left" vertical="center"/>
    </xf>
    <xf numFmtId="0" fontId="9" fillId="0" borderId="0" xfId="0" applyFont="1" applyFill="1" applyAlignment="1" applyProtection="1">
      <alignment horizontal="left" vertical="center"/>
    </xf>
    <xf numFmtId="0" fontId="9" fillId="0" borderId="0" xfId="0" applyFont="1" applyAlignment="1" applyProtection="1">
      <alignment horizontal="left" vertical="center"/>
    </xf>
    <xf numFmtId="0" fontId="6" fillId="0" borderId="0" xfId="0" applyFont="1" applyFill="1" applyBorder="1" applyAlignment="1" applyProtection="1">
      <alignment horizontal="center" vertical="center" wrapText="1"/>
    </xf>
    <xf numFmtId="0" fontId="23" fillId="0" borderId="0" xfId="0" applyFont="1">
      <alignment vertical="center"/>
    </xf>
    <xf numFmtId="0" fontId="24" fillId="0" borderId="109" xfId="0" applyFont="1" applyBorder="1" applyAlignment="1">
      <alignment horizontal="right" vertical="center"/>
    </xf>
    <xf numFmtId="0" fontId="24" fillId="0" borderId="109" xfId="0" applyFont="1" applyBorder="1" applyAlignment="1">
      <alignment horizontal="left" vertical="center"/>
    </xf>
    <xf numFmtId="0" fontId="24" fillId="0" borderId="109" xfId="0" applyFont="1" applyBorder="1" applyAlignment="1">
      <alignment horizontal="center" vertical="center"/>
    </xf>
    <xf numFmtId="0" fontId="24" fillId="0" borderId="37" xfId="0" applyFont="1" applyBorder="1" applyAlignment="1">
      <alignment horizontal="left" vertical="center"/>
    </xf>
    <xf numFmtId="3" fontId="24" fillId="0" borderId="36" xfId="0" applyNumberFormat="1" applyFont="1" applyBorder="1" applyAlignment="1">
      <alignment horizontal="right" vertical="center"/>
    </xf>
    <xf numFmtId="9" fontId="24" fillId="0" borderId="35" xfId="0" applyNumberFormat="1" applyFont="1" applyBorder="1" applyAlignment="1">
      <alignment horizontal="center" vertical="center"/>
    </xf>
    <xf numFmtId="0" fontId="24" fillId="0" borderId="23" xfId="0" applyFont="1" applyBorder="1" applyAlignment="1">
      <alignment horizontal="right" vertical="center"/>
    </xf>
    <xf numFmtId="0" fontId="24" fillId="0" borderId="23" xfId="0" applyFont="1" applyBorder="1" applyAlignment="1">
      <alignment horizontal="left" vertical="center"/>
    </xf>
    <xf numFmtId="0" fontId="24" fillId="0" borderId="23" xfId="0" applyFont="1" applyBorder="1" applyAlignment="1">
      <alignment horizontal="center" vertical="center"/>
    </xf>
    <xf numFmtId="0" fontId="24" fillId="0" borderId="3" xfId="0" applyFont="1" applyBorder="1" applyAlignment="1">
      <alignment horizontal="left" vertical="center"/>
    </xf>
    <xf numFmtId="3" fontId="24" fillId="0" borderId="2" xfId="0" applyNumberFormat="1" applyFont="1" applyBorder="1" applyAlignment="1">
      <alignment horizontal="right" vertical="center"/>
    </xf>
    <xf numFmtId="9" fontId="24" fillId="0" borderId="1" xfId="0" applyNumberFormat="1" applyFont="1" applyBorder="1" applyAlignment="1">
      <alignment horizontal="center" vertical="center"/>
    </xf>
    <xf numFmtId="0" fontId="24" fillId="0" borderId="111" xfId="0" applyFont="1" applyBorder="1" applyAlignment="1">
      <alignment horizontal="right" vertical="center"/>
    </xf>
    <xf numFmtId="0" fontId="24" fillId="0" borderId="111" xfId="0" applyFont="1" applyBorder="1" applyAlignment="1">
      <alignment horizontal="left" vertical="center"/>
    </xf>
    <xf numFmtId="0" fontId="24" fillId="0" borderId="111" xfId="0" applyFont="1" applyBorder="1" applyAlignment="1">
      <alignment horizontal="center" vertical="center"/>
    </xf>
    <xf numFmtId="0" fontId="24" fillId="0" borderId="31" xfId="0" applyFont="1" applyBorder="1" applyAlignment="1">
      <alignment horizontal="left" vertical="center"/>
    </xf>
    <xf numFmtId="3" fontId="24" fillId="0" borderId="30" xfId="0" applyNumberFormat="1" applyFont="1" applyBorder="1" applyAlignment="1">
      <alignment horizontal="right" vertical="center"/>
    </xf>
    <xf numFmtId="9" fontId="24" fillId="0" borderId="27" xfId="0" applyNumberFormat="1" applyFont="1" applyBorder="1" applyAlignment="1">
      <alignment horizontal="center" vertical="center"/>
    </xf>
    <xf numFmtId="0" fontId="23" fillId="0" borderId="34"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32" xfId="0" applyFont="1" applyBorder="1" applyAlignment="1">
      <alignment horizontal="center" vertical="center"/>
    </xf>
    <xf numFmtId="0" fontId="23" fillId="0" borderId="115" xfId="0" applyFont="1" applyBorder="1" applyAlignment="1">
      <alignment horizontal="center" vertical="center"/>
    </xf>
    <xf numFmtId="0" fontId="21" fillId="4" borderId="1" xfId="0" applyFont="1" applyFill="1" applyBorder="1" applyAlignment="1">
      <alignment horizontal="center" vertical="center" wrapText="1"/>
    </xf>
    <xf numFmtId="181" fontId="26" fillId="0" borderId="1" xfId="1" applyNumberFormat="1" applyFont="1" applyBorder="1" applyAlignment="1">
      <alignment horizontal="right" vertical="center" wrapText="1"/>
    </xf>
    <xf numFmtId="189" fontId="26" fillId="0" borderId="1" xfId="0" applyNumberFormat="1" applyFont="1" applyBorder="1" applyAlignment="1">
      <alignment horizontal="right" vertical="center" wrapText="1"/>
    </xf>
    <xf numFmtId="190" fontId="26" fillId="0" borderId="1" xfId="0" applyNumberFormat="1" applyFont="1" applyBorder="1" applyAlignment="1">
      <alignment horizontal="right" vertical="center" wrapText="1"/>
    </xf>
    <xf numFmtId="183" fontId="7" fillId="0" borderId="13" xfId="0" applyNumberFormat="1" applyFont="1" applyFill="1" applyBorder="1" applyAlignment="1" applyProtection="1">
      <alignment horizontal="right" vertical="center"/>
    </xf>
    <xf numFmtId="180" fontId="7" fillId="0" borderId="4" xfId="1" applyNumberFormat="1" applyFont="1" applyFill="1" applyBorder="1" applyAlignment="1" applyProtection="1">
      <alignment horizontal="left" vertical="center" shrinkToFit="1"/>
    </xf>
    <xf numFmtId="0" fontId="7" fillId="0" borderId="4" xfId="0" applyNumberFormat="1" applyFont="1" applyFill="1" applyBorder="1" applyAlignment="1" applyProtection="1">
      <alignment horizontal="left" vertical="center" shrinkToFit="1"/>
    </xf>
    <xf numFmtId="0" fontId="23" fillId="0" borderId="21" xfId="0" applyFont="1" applyBorder="1" applyAlignment="1">
      <alignment horizontal="center" vertical="center"/>
    </xf>
    <xf numFmtId="0" fontId="23" fillId="0" borderId="10" xfId="0" applyFont="1" applyBorder="1" applyAlignment="1">
      <alignment horizontal="center" vertical="center"/>
    </xf>
    <xf numFmtId="0" fontId="23" fillId="6" borderId="10" xfId="0" applyFont="1" applyFill="1" applyBorder="1" applyAlignment="1">
      <alignment horizontal="center" vertical="center"/>
    </xf>
    <xf numFmtId="0" fontId="24" fillId="0" borderId="139" xfId="0" applyFont="1" applyBorder="1" applyAlignment="1">
      <alignment horizontal="right" vertical="center"/>
    </xf>
    <xf numFmtId="9" fontId="24" fillId="0" borderId="36" xfId="0" applyNumberFormat="1" applyFont="1" applyBorder="1" applyAlignment="1">
      <alignment horizontal="center" vertical="center"/>
    </xf>
    <xf numFmtId="9" fontId="24" fillId="6" borderId="36" xfId="0" applyNumberFormat="1" applyFont="1" applyFill="1" applyBorder="1" applyAlignment="1">
      <alignment horizontal="center" vertical="center"/>
    </xf>
    <xf numFmtId="9" fontId="29" fillId="0" borderId="76" xfId="0" applyNumberFormat="1" applyFont="1" applyBorder="1" applyAlignment="1">
      <alignment horizontal="left" vertical="center" wrapText="1"/>
    </xf>
    <xf numFmtId="0" fontId="24" fillId="0" borderId="59" xfId="0" applyFont="1" applyBorder="1" applyAlignment="1">
      <alignment horizontal="right" vertical="center"/>
    </xf>
    <xf numFmtId="9" fontId="24" fillId="0" borderId="2" xfId="0" applyNumberFormat="1" applyFont="1" applyBorder="1" applyAlignment="1">
      <alignment horizontal="center" vertical="center"/>
    </xf>
    <xf numFmtId="9" fontId="24" fillId="6" borderId="2" xfId="0" applyNumberFormat="1" applyFont="1" applyFill="1" applyBorder="1" applyAlignment="1">
      <alignment horizontal="center" vertical="center"/>
    </xf>
    <xf numFmtId="9" fontId="29" fillId="0" borderId="8" xfId="0" applyNumberFormat="1" applyFont="1" applyBorder="1" applyAlignment="1">
      <alignment horizontal="left" vertical="center" wrapText="1"/>
    </xf>
    <xf numFmtId="0" fontId="29" fillId="0" borderId="8" xfId="0" applyFont="1" applyBorder="1" applyAlignment="1">
      <alignment horizontal="left" vertical="center" wrapText="1"/>
    </xf>
    <xf numFmtId="0" fontId="24" fillId="0" borderId="110" xfId="0" applyFont="1" applyBorder="1" applyAlignment="1">
      <alignment horizontal="right" vertical="center"/>
    </xf>
    <xf numFmtId="9" fontId="24" fillId="0" borderId="30" xfId="0" applyNumberFormat="1" applyFont="1" applyBorder="1" applyAlignment="1">
      <alignment horizontal="center" vertical="center"/>
    </xf>
    <xf numFmtId="9" fontId="24" fillId="6" borderId="30" xfId="0" applyNumberFormat="1" applyFont="1" applyFill="1" applyBorder="1" applyAlignment="1">
      <alignment horizontal="center" vertical="center"/>
    </xf>
    <xf numFmtId="0" fontId="23" fillId="0" borderId="141" xfId="0" applyFont="1" applyBorder="1" applyAlignment="1">
      <alignment horizontal="center" vertical="center"/>
    </xf>
    <xf numFmtId="0" fontId="24" fillId="0" borderId="143" xfId="0" applyFont="1" applyBorder="1" applyAlignment="1">
      <alignment horizontal="right" vertical="center"/>
    </xf>
    <xf numFmtId="0" fontId="24" fillId="0" borderId="144" xfId="0" applyFont="1" applyBorder="1" applyAlignment="1">
      <alignment horizontal="left" vertical="center"/>
    </xf>
    <xf numFmtId="0" fontId="24" fillId="0" borderId="144" xfId="0" applyFont="1" applyBorder="1" applyAlignment="1">
      <alignment horizontal="center" vertical="center"/>
    </xf>
    <xf numFmtId="0" fontId="24" fillId="0" borderId="144" xfId="0" applyFont="1" applyBorder="1" applyAlignment="1">
      <alignment horizontal="right" vertical="center"/>
    </xf>
    <xf numFmtId="0" fontId="24" fillId="0" borderId="145" xfId="0" applyFont="1" applyBorder="1" applyAlignment="1">
      <alignment horizontal="left" vertical="center"/>
    </xf>
    <xf numFmtId="3" fontId="24" fillId="0" borderId="122" xfId="0" applyNumberFormat="1" applyFont="1" applyBorder="1" applyAlignment="1">
      <alignment horizontal="right" vertical="center"/>
    </xf>
    <xf numFmtId="9" fontId="24" fillId="0" borderId="93" xfId="0" applyNumberFormat="1" applyFont="1" applyBorder="1" applyAlignment="1">
      <alignment horizontal="center" vertical="center"/>
    </xf>
    <xf numFmtId="9" fontId="24" fillId="0" borderId="122" xfId="0" applyNumberFormat="1" applyFont="1" applyBorder="1" applyAlignment="1">
      <alignment horizontal="center" vertical="center"/>
    </xf>
    <xf numFmtId="0" fontId="24" fillId="0" borderId="22" xfId="0" applyFont="1" applyBorder="1" applyAlignment="1">
      <alignment horizontal="right" vertical="center"/>
    </xf>
    <xf numFmtId="0" fontId="24" fillId="0" borderId="22" xfId="0" applyFont="1" applyBorder="1" applyAlignment="1">
      <alignment horizontal="left" vertical="center"/>
    </xf>
    <xf numFmtId="0" fontId="24" fillId="0" borderId="22" xfId="0" applyFont="1" applyBorder="1" applyAlignment="1">
      <alignment horizontal="center" vertical="center"/>
    </xf>
    <xf numFmtId="0" fontId="24" fillId="0" borderId="4" xfId="0" applyFont="1" applyBorder="1" applyAlignment="1">
      <alignment horizontal="left" vertical="center"/>
    </xf>
    <xf numFmtId="3" fontId="24" fillId="0" borderId="19" xfId="0" applyNumberFormat="1" applyFont="1" applyBorder="1" applyAlignment="1">
      <alignment horizontal="right" vertical="center"/>
    </xf>
    <xf numFmtId="9" fontId="24" fillId="0" borderId="4" xfId="0" applyNumberFormat="1" applyFont="1" applyBorder="1" applyAlignment="1">
      <alignment horizontal="center" vertical="center"/>
    </xf>
    <xf numFmtId="9" fontId="24" fillId="0" borderId="19" xfId="0" applyNumberFormat="1" applyFont="1" applyBorder="1" applyAlignment="1">
      <alignment horizontal="center" vertical="center"/>
    </xf>
    <xf numFmtId="0" fontId="24" fillId="0" borderId="149" xfId="0" applyFont="1" applyBorder="1" applyAlignment="1">
      <alignment horizontal="right" vertical="center"/>
    </xf>
    <xf numFmtId="0" fontId="24" fillId="0" borderId="150" xfId="0" applyFont="1" applyBorder="1" applyAlignment="1">
      <alignment horizontal="left" vertical="center"/>
    </xf>
    <xf numFmtId="0" fontId="24" fillId="0" borderId="150" xfId="0" applyFont="1" applyBorder="1" applyAlignment="1">
      <alignment horizontal="center" vertical="center"/>
    </xf>
    <xf numFmtId="0" fontId="24" fillId="0" borderId="150" xfId="0" applyFont="1" applyBorder="1" applyAlignment="1">
      <alignment horizontal="right" vertical="center"/>
    </xf>
    <xf numFmtId="0" fontId="24" fillId="0" borderId="151" xfId="0" applyFont="1" applyBorder="1" applyAlignment="1">
      <alignment horizontal="left" vertical="center"/>
    </xf>
    <xf numFmtId="3" fontId="24" fillId="0" borderId="118" xfId="0" applyNumberFormat="1" applyFont="1" applyBorder="1" applyAlignment="1">
      <alignment horizontal="right" vertical="center"/>
    </xf>
    <xf numFmtId="9" fontId="24" fillId="0" borderId="12" xfId="0" applyNumberFormat="1" applyFont="1" applyBorder="1" applyAlignment="1">
      <alignment horizontal="center" vertical="center"/>
    </xf>
    <xf numFmtId="9" fontId="24" fillId="0" borderId="118" xfId="0" applyNumberFormat="1" applyFont="1" applyBorder="1" applyAlignment="1">
      <alignment horizontal="center" vertical="center"/>
    </xf>
    <xf numFmtId="0" fontId="24" fillId="0" borderId="73" xfId="0" applyFont="1" applyBorder="1" applyAlignment="1">
      <alignment horizontal="right" vertical="center"/>
    </xf>
    <xf numFmtId="0" fontId="24" fillId="0" borderId="73" xfId="0" applyFont="1" applyBorder="1" applyAlignment="1">
      <alignment horizontal="left" vertical="center"/>
    </xf>
    <xf numFmtId="0" fontId="24" fillId="0" borderId="73" xfId="0" applyFont="1" applyBorder="1" applyAlignment="1">
      <alignment horizontal="center" vertical="center"/>
    </xf>
    <xf numFmtId="0" fontId="24" fillId="0" borderId="62" xfId="0" applyFont="1" applyBorder="1" applyAlignment="1">
      <alignment horizontal="left" vertical="center"/>
    </xf>
    <xf numFmtId="3" fontId="24" fillId="0" borderId="103" xfId="0" applyNumberFormat="1" applyFont="1" applyBorder="1" applyAlignment="1">
      <alignment horizontal="right" vertical="center"/>
    </xf>
    <xf numFmtId="9" fontId="24" fillId="0" borderId="62" xfId="0" applyNumberFormat="1" applyFont="1" applyBorder="1" applyAlignment="1">
      <alignment horizontal="center" vertical="center"/>
    </xf>
    <xf numFmtId="9" fontId="24" fillId="0" borderId="103" xfId="0" applyNumberFormat="1" applyFont="1" applyBorder="1" applyAlignment="1">
      <alignment horizontal="center" vertical="center"/>
    </xf>
    <xf numFmtId="0" fontId="29" fillId="0" borderId="18" xfId="0" applyFont="1" applyBorder="1" applyAlignment="1">
      <alignment horizontal="left" vertical="center" wrapText="1"/>
    </xf>
    <xf numFmtId="178" fontId="32" fillId="0" borderId="36" xfId="0" applyNumberFormat="1" applyFont="1" applyBorder="1" applyAlignment="1">
      <alignment horizontal="right" vertical="center"/>
    </xf>
    <xf numFmtId="0" fontId="31" fillId="0" borderId="39" xfId="0" applyFont="1" applyBorder="1" applyAlignment="1">
      <alignment horizontal="left" vertical="center"/>
    </xf>
    <xf numFmtId="178" fontId="32" fillId="0" borderId="2" xfId="0" applyNumberFormat="1" applyFont="1" applyBorder="1" applyAlignment="1">
      <alignment horizontal="right" vertical="center"/>
    </xf>
    <xf numFmtId="0" fontId="31" fillId="0" borderId="8" xfId="0" applyFont="1" applyBorder="1" applyAlignment="1">
      <alignment horizontal="left" vertical="center"/>
    </xf>
    <xf numFmtId="178" fontId="32" fillId="0" borderId="30" xfId="0" applyNumberFormat="1" applyFont="1" applyBorder="1" applyAlignment="1">
      <alignment horizontal="right" vertical="center"/>
    </xf>
    <xf numFmtId="0" fontId="31" fillId="0" borderId="18" xfId="0" applyFont="1" applyBorder="1" applyAlignment="1">
      <alignment horizontal="left" vertical="center"/>
    </xf>
    <xf numFmtId="9" fontId="32" fillId="0" borderId="36" xfId="0" applyNumberFormat="1" applyFont="1" applyFill="1" applyBorder="1" applyAlignment="1">
      <alignment horizontal="center" vertical="center"/>
    </xf>
    <xf numFmtId="9" fontId="32" fillId="0" borderId="2" xfId="0" applyNumberFormat="1" applyFont="1" applyFill="1" applyBorder="1" applyAlignment="1">
      <alignment horizontal="center" vertical="center"/>
    </xf>
    <xf numFmtId="9" fontId="32" fillId="0" borderId="30" xfId="0" applyNumberFormat="1" applyFont="1" applyFill="1" applyBorder="1" applyAlignment="1">
      <alignment horizontal="center" vertical="center"/>
    </xf>
    <xf numFmtId="3" fontId="32" fillId="0" borderId="122" xfId="0" applyNumberFormat="1" applyFont="1" applyBorder="1" applyAlignment="1">
      <alignment horizontal="right" vertical="center"/>
    </xf>
    <xf numFmtId="0" fontId="31" fillId="0" borderId="146" xfId="0" applyFont="1" applyBorder="1" applyAlignment="1">
      <alignment horizontal="left" vertical="center"/>
    </xf>
    <xf numFmtId="3" fontId="32" fillId="0" borderId="19" xfId="0" applyNumberFormat="1" applyFont="1" applyBorder="1" applyAlignment="1">
      <alignment horizontal="right" vertical="center"/>
    </xf>
    <xf numFmtId="0" fontId="31" fillId="0" borderId="22" xfId="0" applyFont="1" applyBorder="1" applyAlignment="1">
      <alignment horizontal="left" vertical="center"/>
    </xf>
    <xf numFmtId="3" fontId="32" fillId="0" borderId="118" xfId="0" applyNumberFormat="1" applyFont="1" applyBorder="1" applyAlignment="1">
      <alignment horizontal="right" vertical="center"/>
    </xf>
    <xf numFmtId="0" fontId="31" fillId="0" borderId="152" xfId="0" applyFont="1" applyBorder="1" applyAlignment="1">
      <alignment horizontal="left" vertical="center"/>
    </xf>
    <xf numFmtId="3" fontId="32" fillId="0" borderId="103" xfId="0" applyNumberFormat="1" applyFont="1" applyBorder="1" applyAlignment="1">
      <alignment horizontal="right" vertical="center"/>
    </xf>
    <xf numFmtId="0" fontId="31" fillId="0" borderId="73" xfId="0" applyFont="1" applyBorder="1" applyAlignment="1">
      <alignment horizontal="left" vertical="center"/>
    </xf>
    <xf numFmtId="0" fontId="32" fillId="0" borderId="20" xfId="0" applyFont="1" applyBorder="1" applyAlignment="1">
      <alignment horizontal="left" vertical="center"/>
    </xf>
    <xf numFmtId="0" fontId="32" fillId="0" borderId="10" xfId="0" applyFont="1" applyBorder="1" applyAlignment="1">
      <alignment horizontal="left" vertical="center"/>
    </xf>
    <xf numFmtId="0" fontId="32" fillId="0" borderId="103" xfId="0" applyFont="1" applyBorder="1" applyAlignment="1">
      <alignment horizontal="left" vertical="center"/>
    </xf>
    <xf numFmtId="0" fontId="32" fillId="0" borderId="62" xfId="0" applyFont="1" applyBorder="1" applyAlignment="1">
      <alignment horizontal="left" vertical="center"/>
    </xf>
    <xf numFmtId="0" fontId="32" fillId="0" borderId="10" xfId="0" applyFont="1" applyBorder="1" applyAlignment="1">
      <alignment horizontal="right"/>
    </xf>
    <xf numFmtId="0" fontId="32" fillId="0" borderId="20" xfId="0" applyFont="1" applyBorder="1" applyAlignment="1">
      <alignment horizontal="left"/>
    </xf>
    <xf numFmtId="0" fontId="31" fillId="0" borderId="10" xfId="0" applyFont="1" applyBorder="1" applyAlignment="1">
      <alignment vertical="center"/>
    </xf>
    <xf numFmtId="0" fontId="31" fillId="0" borderId="20" xfId="0" applyFont="1" applyBorder="1" applyAlignment="1">
      <alignment vertical="center"/>
    </xf>
    <xf numFmtId="0" fontId="32" fillId="0" borderId="10" xfId="0" applyFont="1" applyBorder="1" applyAlignment="1">
      <alignment vertical="center"/>
    </xf>
    <xf numFmtId="0" fontId="31" fillId="0" borderId="20" xfId="0" applyFont="1" applyBorder="1" applyAlignment="1">
      <alignment horizontal="left" vertical="center"/>
    </xf>
    <xf numFmtId="0" fontId="31" fillId="0" borderId="103" xfId="0" applyFont="1" applyBorder="1" applyAlignment="1">
      <alignment vertical="center"/>
    </xf>
    <xf numFmtId="0" fontId="31" fillId="0" borderId="62" xfId="0" applyFont="1" applyBorder="1" applyAlignment="1">
      <alignment horizontal="left" vertical="center"/>
    </xf>
    <xf numFmtId="0" fontId="23" fillId="0" borderId="1" xfId="0" applyFont="1" applyBorder="1" applyAlignment="1">
      <alignment horizontal="center" vertical="center"/>
    </xf>
    <xf numFmtId="9" fontId="29" fillId="0" borderId="22" xfId="0" applyNumberFormat="1" applyFont="1" applyBorder="1" applyAlignment="1">
      <alignment horizontal="left" vertical="center" wrapText="1"/>
    </xf>
    <xf numFmtId="0" fontId="23" fillId="0" borderId="0" xfId="0" applyFont="1" applyBorder="1">
      <alignment vertical="center"/>
    </xf>
    <xf numFmtId="0" fontId="7" fillId="0" borderId="3" xfId="0" applyFont="1" applyFill="1" applyBorder="1" applyAlignment="1" applyProtection="1">
      <alignment horizontal="left" vertical="center" shrinkToFit="1"/>
    </xf>
    <xf numFmtId="0" fontId="7" fillId="0" borderId="4" xfId="0" applyFont="1" applyFill="1" applyBorder="1" applyAlignment="1" applyProtection="1">
      <alignment horizontal="left" vertical="center" shrinkToFit="1"/>
    </xf>
    <xf numFmtId="0" fontId="6" fillId="4" borderId="11" xfId="0" applyFont="1" applyFill="1" applyBorder="1" applyAlignment="1">
      <alignment horizontal="center" vertical="center" wrapText="1"/>
    </xf>
    <xf numFmtId="182" fontId="5" fillId="0" borderId="69" xfId="1" applyNumberFormat="1" applyFont="1" applyFill="1" applyBorder="1" applyAlignment="1" applyProtection="1">
      <alignment vertical="center" shrinkToFit="1"/>
    </xf>
    <xf numFmtId="198" fontId="7" fillId="0" borderId="36" xfId="1" applyNumberFormat="1" applyFont="1" applyFill="1" applyBorder="1" applyAlignment="1" applyProtection="1">
      <alignment horizontal="right" vertical="center" shrinkToFit="1"/>
    </xf>
    <xf numFmtId="198" fontId="7" fillId="0" borderId="2" xfId="1" applyNumberFormat="1" applyFont="1" applyFill="1" applyBorder="1" applyAlignment="1" applyProtection="1">
      <alignment horizontal="right" vertical="center" shrinkToFit="1"/>
    </xf>
    <xf numFmtId="198" fontId="7" fillId="0" borderId="19" xfId="1" applyNumberFormat="1" applyFont="1" applyFill="1" applyBorder="1" applyAlignment="1" applyProtection="1">
      <alignment horizontal="right" vertical="center" shrinkToFit="1"/>
    </xf>
    <xf numFmtId="198" fontId="7" fillId="0" borderId="30" xfId="1" applyNumberFormat="1" applyFont="1" applyFill="1" applyBorder="1" applyAlignment="1" applyProtection="1">
      <alignment horizontal="right" vertical="center" shrinkToFit="1"/>
    </xf>
    <xf numFmtId="194" fontId="7" fillId="0" borderId="36" xfId="0" applyNumberFormat="1" applyFont="1" applyFill="1" applyBorder="1" applyAlignment="1" applyProtection="1">
      <alignment horizontal="right" vertical="center" shrinkToFit="1"/>
    </xf>
    <xf numFmtId="194" fontId="7" fillId="0" borderId="2" xfId="0" applyNumberFormat="1" applyFont="1" applyFill="1" applyBorder="1" applyAlignment="1" applyProtection="1">
      <alignment horizontal="right" vertical="center" shrinkToFit="1"/>
    </xf>
    <xf numFmtId="200" fontId="7" fillId="0" borderId="2" xfId="0" applyNumberFormat="1" applyFont="1" applyFill="1" applyBorder="1" applyAlignment="1" applyProtection="1">
      <alignment horizontal="right" vertical="center" shrinkToFit="1"/>
    </xf>
    <xf numFmtId="194" fontId="7" fillId="0" borderId="19" xfId="0" applyNumberFormat="1" applyFont="1" applyFill="1" applyBorder="1" applyAlignment="1" applyProtection="1">
      <alignment horizontal="right" vertical="center" shrinkToFit="1"/>
    </xf>
    <xf numFmtId="199" fontId="7" fillId="0" borderId="19" xfId="0" applyNumberFormat="1" applyFont="1" applyFill="1" applyBorder="1" applyAlignment="1" applyProtection="1">
      <alignment horizontal="right" vertical="center" shrinkToFit="1"/>
    </xf>
    <xf numFmtId="199" fontId="7" fillId="0" borderId="2" xfId="0" applyNumberFormat="1" applyFont="1" applyFill="1" applyBorder="1" applyAlignment="1" applyProtection="1">
      <alignment horizontal="right" vertical="center" shrinkToFit="1"/>
    </xf>
    <xf numFmtId="199" fontId="7" fillId="0" borderId="30" xfId="0" applyNumberFormat="1" applyFont="1" applyFill="1" applyBorder="1" applyAlignment="1" applyProtection="1">
      <alignment horizontal="right" vertical="center" shrinkToFit="1"/>
    </xf>
    <xf numFmtId="196" fontId="17" fillId="0" borderId="68" xfId="0" applyNumberFormat="1" applyFont="1" applyFill="1" applyBorder="1" applyAlignment="1" applyProtection="1">
      <alignment horizontal="right" vertical="center" shrinkToFit="1"/>
    </xf>
    <xf numFmtId="0" fontId="5" fillId="0" borderId="0" xfId="0" applyFont="1" applyBorder="1" applyAlignment="1" applyProtection="1">
      <alignment horizontal="left" vertical="center"/>
    </xf>
    <xf numFmtId="194" fontId="17" fillId="0" borderId="46" xfId="0" applyNumberFormat="1" applyFont="1" applyFill="1" applyBorder="1" applyAlignment="1" applyProtection="1">
      <alignment horizontal="right" vertical="center" shrinkToFit="1"/>
    </xf>
    <xf numFmtId="176" fontId="17" fillId="0" borderId="47" xfId="0" applyNumberFormat="1" applyFont="1" applyFill="1" applyBorder="1" applyAlignment="1" applyProtection="1">
      <alignment horizontal="left" vertical="center" shrinkToFit="1"/>
    </xf>
    <xf numFmtId="0" fontId="17" fillId="0" borderId="37" xfId="0" applyFont="1" applyFill="1" applyBorder="1" applyAlignment="1" applyProtection="1">
      <alignment horizontal="left" vertical="center" shrinkToFit="1"/>
    </xf>
    <xf numFmtId="0" fontId="0" fillId="0" borderId="0" xfId="0" applyAlignment="1" applyProtection="1">
      <alignment vertical="center"/>
    </xf>
    <xf numFmtId="0" fontId="0" fillId="0" borderId="0" xfId="0" applyAlignment="1" applyProtection="1">
      <alignment horizontal="left" vertical="top" indent="1"/>
    </xf>
    <xf numFmtId="0" fontId="0" fillId="0" borderId="0" xfId="0" applyAlignment="1" applyProtection="1">
      <alignment horizontal="left" vertical="center" wrapText="1" indent="1"/>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0" xfId="0" applyAlignment="1" applyProtection="1">
      <alignment horizontal="left" vertical="center" indent="4"/>
    </xf>
    <xf numFmtId="194" fontId="17" fillId="0" borderId="36" xfId="0" applyNumberFormat="1" applyFont="1" applyFill="1" applyBorder="1" applyAlignment="1" applyProtection="1">
      <alignment horizontal="right" vertical="center" shrinkToFit="1"/>
    </xf>
    <xf numFmtId="0" fontId="0" fillId="0" borderId="0" xfId="0" applyFill="1" applyBorder="1" applyAlignment="1" applyProtection="1">
      <alignment horizontal="center" vertical="center"/>
    </xf>
    <xf numFmtId="0" fontId="19" fillId="0" borderId="0" xfId="0" applyFont="1" applyFill="1" applyBorder="1" applyAlignment="1" applyProtection="1">
      <alignment vertical="center"/>
    </xf>
    <xf numFmtId="0" fontId="18" fillId="0" borderId="0" xfId="0" applyFont="1" applyAlignment="1" applyProtection="1">
      <alignment horizontal="center" vertical="center"/>
    </xf>
    <xf numFmtId="0" fontId="13" fillId="0" borderId="0" xfId="0" applyFont="1" applyProtection="1">
      <alignment vertical="center"/>
    </xf>
    <xf numFmtId="0" fontId="12" fillId="0" borderId="0" xfId="0" applyFont="1" applyAlignment="1" applyProtection="1">
      <alignment horizontal="center" vertical="center"/>
    </xf>
    <xf numFmtId="193" fontId="13" fillId="0" borderId="0" xfId="0" applyNumberFormat="1" applyFont="1" applyFill="1" applyBorder="1" applyAlignment="1" applyProtection="1">
      <alignment horizontal="right" vertical="center"/>
    </xf>
    <xf numFmtId="184" fontId="13" fillId="0" borderId="0" xfId="0" applyNumberFormat="1" applyFont="1" applyFill="1" applyBorder="1" applyProtection="1">
      <alignment vertical="center"/>
    </xf>
    <xf numFmtId="38" fontId="13" fillId="0" borderId="0" xfId="1" applyNumberFormat="1" applyFont="1" applyFill="1" applyBorder="1" applyProtection="1">
      <alignment vertical="center"/>
    </xf>
    <xf numFmtId="184" fontId="13" fillId="0" borderId="0" xfId="0" applyNumberFormat="1" applyFont="1" applyFill="1" applyBorder="1" applyAlignment="1" applyProtection="1">
      <alignment vertical="center"/>
    </xf>
    <xf numFmtId="0" fontId="13" fillId="0" borderId="0" xfId="0" applyFont="1" applyAlignment="1" applyProtection="1">
      <alignment horizontal="center" vertical="center"/>
    </xf>
    <xf numFmtId="193" fontId="13" fillId="0" borderId="0" xfId="0" applyNumberFormat="1" applyFont="1" applyAlignment="1" applyProtection="1">
      <alignment horizontal="right" vertical="center"/>
    </xf>
    <xf numFmtId="0" fontId="13" fillId="0" borderId="0" xfId="0" applyFont="1" applyAlignment="1" applyProtection="1">
      <alignment vertical="center"/>
    </xf>
    <xf numFmtId="184" fontId="13" fillId="0" borderId="0" xfId="0" applyNumberFormat="1" applyFont="1" applyAlignment="1" applyProtection="1">
      <alignment vertical="center"/>
    </xf>
    <xf numFmtId="0" fontId="13" fillId="0" borderId="0" xfId="0" applyFont="1" applyAlignment="1" applyProtection="1">
      <alignment horizontal="right" vertical="center"/>
    </xf>
    <xf numFmtId="0" fontId="0"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49" fontId="0" fillId="0" borderId="0"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xf>
    <xf numFmtId="0" fontId="13" fillId="0" borderId="93" xfId="0" applyFont="1" applyBorder="1" applyAlignment="1" applyProtection="1">
      <alignment horizontal="center" vertical="center"/>
    </xf>
    <xf numFmtId="184" fontId="13" fillId="0" borderId="122" xfId="0" applyNumberFormat="1" applyFont="1" applyBorder="1" applyAlignment="1" applyProtection="1">
      <alignment vertical="center"/>
    </xf>
    <xf numFmtId="0" fontId="13" fillId="0" borderId="13" xfId="0" applyFont="1" applyBorder="1" applyAlignment="1" applyProtection="1">
      <alignment horizontal="center" vertical="center"/>
    </xf>
    <xf numFmtId="184" fontId="13" fillId="0" borderId="19" xfId="0" applyNumberFormat="1" applyFont="1" applyBorder="1" applyAlignment="1" applyProtection="1">
      <alignment vertical="center"/>
    </xf>
    <xf numFmtId="0" fontId="13" fillId="0" borderId="95" xfId="0" applyFont="1" applyBorder="1" applyAlignment="1" applyProtection="1">
      <alignment horizontal="center" vertical="center"/>
    </xf>
    <xf numFmtId="184" fontId="13" fillId="0" borderId="132" xfId="0" applyNumberFormat="1" applyFont="1" applyBorder="1" applyAlignment="1" applyProtection="1">
      <alignment vertical="center"/>
    </xf>
    <xf numFmtId="0" fontId="13" fillId="0" borderId="14" xfId="0" applyFont="1" applyBorder="1" applyAlignment="1" applyProtection="1">
      <alignment horizontal="center" vertical="center"/>
    </xf>
    <xf numFmtId="184" fontId="13" fillId="0" borderId="118" xfId="0" applyNumberFormat="1" applyFont="1" applyBorder="1" applyAlignment="1" applyProtection="1">
      <alignment vertical="center"/>
    </xf>
    <xf numFmtId="0" fontId="13" fillId="0" borderId="12" xfId="0" applyFont="1" applyBorder="1" applyAlignment="1" applyProtection="1">
      <alignment horizontal="center" vertical="center"/>
    </xf>
    <xf numFmtId="184" fontId="13" fillId="0" borderId="10" xfId="0" applyNumberFormat="1" applyFont="1" applyBorder="1" applyAlignment="1" applyProtection="1">
      <alignment vertical="center"/>
    </xf>
    <xf numFmtId="0" fontId="13" fillId="0" borderId="105" xfId="0" applyFont="1" applyBorder="1" applyAlignment="1" applyProtection="1">
      <alignment horizontal="center" vertical="center"/>
    </xf>
    <xf numFmtId="184" fontId="13" fillId="0" borderId="119" xfId="0" applyNumberFormat="1" applyFont="1" applyBorder="1" applyProtection="1">
      <alignment vertical="center"/>
    </xf>
    <xf numFmtId="184" fontId="13" fillId="0" borderId="19" xfId="0" applyNumberFormat="1" applyFont="1" applyBorder="1" applyProtection="1">
      <alignment vertical="center"/>
    </xf>
    <xf numFmtId="0" fontId="13" fillId="0" borderId="16" xfId="0" applyFont="1" applyBorder="1" applyAlignment="1" applyProtection="1">
      <alignment horizontal="center" vertical="center"/>
    </xf>
    <xf numFmtId="184" fontId="13" fillId="0" borderId="103" xfId="0" applyNumberFormat="1" applyFont="1" applyBorder="1" applyAlignment="1" applyProtection="1">
      <alignment vertical="center"/>
    </xf>
    <xf numFmtId="184" fontId="13" fillId="0" borderId="132" xfId="0" applyNumberFormat="1" applyFont="1" applyBorder="1" applyProtection="1">
      <alignment vertical="center"/>
    </xf>
    <xf numFmtId="184" fontId="13" fillId="0" borderId="118" xfId="0" applyNumberFormat="1" applyFont="1" applyBorder="1" applyProtection="1">
      <alignment vertical="center"/>
    </xf>
    <xf numFmtId="184" fontId="13" fillId="0" borderId="0" xfId="0" applyNumberFormat="1" applyFont="1" applyProtection="1">
      <alignment vertical="center"/>
    </xf>
    <xf numFmtId="0" fontId="12" fillId="0" borderId="0" xfId="0" applyFont="1" applyBorder="1" applyAlignment="1" applyProtection="1">
      <alignment horizontal="center" vertical="center"/>
    </xf>
    <xf numFmtId="184" fontId="13" fillId="0" borderId="103" xfId="0" applyNumberFormat="1" applyFont="1" applyBorder="1" applyProtection="1">
      <alignment vertical="center"/>
    </xf>
    <xf numFmtId="0" fontId="13"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184" fontId="13" fillId="0" borderId="0" xfId="0" applyNumberFormat="1" applyFont="1" applyBorder="1" applyAlignment="1" applyProtection="1">
      <alignment horizontal="center" vertical="center"/>
    </xf>
    <xf numFmtId="184" fontId="12" fillId="0" borderId="0" xfId="0" applyNumberFormat="1" applyFont="1" applyFill="1" applyBorder="1" applyAlignment="1" applyProtection="1">
      <alignment horizontal="center" vertical="center"/>
    </xf>
    <xf numFmtId="38" fontId="13" fillId="0" borderId="0" xfId="1" applyNumberFormat="1" applyFont="1" applyFill="1" applyBorder="1" applyAlignment="1" applyProtection="1">
      <alignment horizontal="center" vertical="center"/>
    </xf>
    <xf numFmtId="38" fontId="12" fillId="0" borderId="0" xfId="1" applyNumberFormat="1" applyFont="1" applyFill="1" applyBorder="1" applyAlignment="1" applyProtection="1">
      <alignment vertical="center"/>
    </xf>
    <xf numFmtId="194" fontId="35" fillId="3" borderId="82" xfId="0" applyNumberFormat="1" applyFont="1" applyFill="1" applyBorder="1" applyAlignment="1" applyProtection="1">
      <alignment vertical="center" shrinkToFit="1"/>
      <protection locked="0"/>
    </xf>
    <xf numFmtId="194" fontId="35" fillId="3" borderId="99" xfId="0" applyNumberFormat="1" applyFont="1" applyFill="1" applyBorder="1" applyAlignment="1" applyProtection="1">
      <alignment vertical="center" shrinkToFit="1"/>
      <protection locked="0"/>
    </xf>
    <xf numFmtId="195" fontId="35" fillId="3" borderId="131" xfId="0" applyNumberFormat="1" applyFont="1" applyFill="1" applyBorder="1" applyAlignment="1" applyProtection="1">
      <alignment vertical="center" shrinkToFit="1"/>
      <protection locked="0"/>
    </xf>
    <xf numFmtId="195" fontId="35" fillId="3" borderId="94" xfId="0" applyNumberFormat="1" applyFont="1" applyFill="1" applyBorder="1" applyAlignment="1" applyProtection="1">
      <alignment vertical="center" shrinkToFit="1"/>
      <protection locked="0"/>
    </xf>
    <xf numFmtId="195" fontId="35" fillId="3" borderId="96" xfId="0" applyNumberFormat="1" applyFont="1" applyFill="1" applyBorder="1" applyAlignment="1" applyProtection="1">
      <alignment vertical="center" shrinkToFit="1"/>
      <protection locked="0"/>
    </xf>
    <xf numFmtId="195" fontId="35" fillId="3" borderId="99" xfId="0" applyNumberFormat="1" applyFont="1" applyFill="1" applyBorder="1" applyAlignment="1" applyProtection="1">
      <alignment vertical="center" shrinkToFit="1"/>
      <protection locked="0"/>
    </xf>
    <xf numFmtId="195" fontId="35" fillId="3" borderId="86" xfId="0" applyNumberFormat="1" applyFont="1" applyFill="1" applyBorder="1" applyAlignment="1" applyProtection="1">
      <alignment vertical="center" shrinkToFit="1"/>
      <protection locked="0"/>
    </xf>
    <xf numFmtId="195" fontId="35" fillId="3" borderId="104" xfId="0" applyNumberFormat="1" applyFont="1" applyFill="1" applyBorder="1" applyAlignment="1" applyProtection="1">
      <alignment vertical="center" shrinkToFit="1"/>
      <protection locked="0"/>
    </xf>
    <xf numFmtId="194" fontId="35" fillId="3" borderId="87" xfId="0" applyNumberFormat="1" applyFont="1" applyFill="1" applyBorder="1" applyAlignment="1" applyProtection="1">
      <alignment vertical="center" shrinkToFit="1"/>
      <protection locked="0"/>
    </xf>
    <xf numFmtId="195" fontId="35" fillId="3" borderId="106" xfId="0" applyNumberFormat="1" applyFont="1" applyFill="1" applyBorder="1" applyAlignment="1" applyProtection="1">
      <alignment vertical="center" shrinkToFit="1"/>
      <protection locked="0"/>
    </xf>
    <xf numFmtId="204" fontId="35" fillId="3" borderId="87" xfId="0" applyNumberFormat="1" applyFont="1" applyFill="1" applyBorder="1" applyAlignment="1" applyProtection="1">
      <alignment vertical="center" shrinkToFit="1"/>
      <protection locked="0"/>
    </xf>
    <xf numFmtId="204" fontId="35" fillId="3" borderId="99" xfId="0" applyNumberFormat="1" applyFont="1" applyFill="1" applyBorder="1" applyAlignment="1" applyProtection="1">
      <alignment vertical="center" shrinkToFit="1"/>
      <protection locked="0"/>
    </xf>
    <xf numFmtId="184" fontId="6" fillId="0" borderId="0" xfId="0" applyNumberFormat="1" applyFont="1" applyFill="1" applyBorder="1" applyAlignment="1" applyProtection="1">
      <alignment vertical="center"/>
    </xf>
    <xf numFmtId="38" fontId="6" fillId="0" borderId="0" xfId="1" applyNumberFormat="1"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7" fillId="2" borderId="21"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0" fillId="0" borderId="0" xfId="0" applyFont="1" applyAlignment="1" applyProtection="1">
      <alignment vertical="center"/>
    </xf>
    <xf numFmtId="0" fontId="13"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0" fillId="5" borderId="49"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38" fontId="13" fillId="0" borderId="0" xfId="1" applyNumberFormat="1" applyFont="1" applyFill="1" applyBorder="1" applyAlignment="1" applyProtection="1">
      <alignment vertical="center"/>
    </xf>
    <xf numFmtId="0" fontId="0" fillId="0" borderId="0" xfId="0" applyFont="1" applyFill="1" applyBorder="1" applyAlignment="1" applyProtection="1">
      <alignment vertical="center"/>
    </xf>
    <xf numFmtId="0" fontId="13" fillId="0" borderId="0" xfId="0" applyFont="1" applyFill="1" applyBorder="1" applyAlignment="1" applyProtection="1">
      <alignment horizontal="center" vertical="center" wrapText="1"/>
    </xf>
    <xf numFmtId="184" fontId="13" fillId="0" borderId="0" xfId="0" applyNumberFormat="1" applyFont="1" applyFill="1" applyBorder="1" applyAlignment="1" applyProtection="1">
      <alignment horizontal="center" vertical="center" wrapText="1"/>
    </xf>
    <xf numFmtId="0" fontId="7" fillId="0" borderId="60"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1" xfId="0" applyBorder="1" applyAlignment="1" applyProtection="1">
      <alignment horizontal="center" vertical="center" wrapText="1"/>
    </xf>
    <xf numFmtId="0" fontId="0" fillId="0" borderId="62" xfId="0" applyBorder="1" applyAlignment="1" applyProtection="1">
      <alignment horizontal="center" vertical="center" wrapText="1"/>
    </xf>
    <xf numFmtId="197" fontId="17" fillId="0" borderId="9" xfId="0" applyNumberFormat="1" applyFont="1" applyFill="1" applyBorder="1" applyAlignment="1" applyProtection="1">
      <alignment horizontal="right" vertical="center" shrinkToFit="1"/>
    </xf>
    <xf numFmtId="0" fontId="34" fillId="0" borderId="103" xfId="0" applyFont="1" applyFill="1" applyBorder="1" applyAlignment="1" applyProtection="1">
      <alignment horizontal="right" vertical="center" shrinkToFit="1"/>
    </xf>
    <xf numFmtId="0" fontId="17" fillId="0" borderId="5" xfId="0" applyFont="1" applyFill="1" applyBorder="1" applyAlignment="1" applyProtection="1">
      <alignment horizontal="left" vertical="center" shrinkToFit="1"/>
    </xf>
    <xf numFmtId="0" fontId="34" fillId="0" borderId="62" xfId="0" applyFont="1" applyFill="1" applyBorder="1" applyAlignment="1" applyProtection="1">
      <alignment horizontal="left" vertical="center" shrinkToFit="1"/>
    </xf>
    <xf numFmtId="0" fontId="7" fillId="0" borderId="19" xfId="0" applyFont="1" applyFill="1" applyBorder="1" applyAlignment="1" applyProtection="1">
      <alignment horizontal="center" vertical="center" wrapText="1"/>
    </xf>
    <xf numFmtId="0" fontId="0" fillId="0" borderId="4" xfId="0" applyBorder="1" applyAlignment="1" applyProtection="1">
      <alignment vertical="center"/>
    </xf>
    <xf numFmtId="204" fontId="7" fillId="0" borderId="13" xfId="0" applyNumberFormat="1" applyFont="1" applyFill="1" applyBorder="1" applyAlignment="1" applyProtection="1">
      <alignment horizontal="right" vertical="center"/>
    </xf>
    <xf numFmtId="0" fontId="7" fillId="0" borderId="30" xfId="0" applyFont="1" applyFill="1" applyBorder="1" applyAlignment="1" applyProtection="1">
      <alignment horizontal="center" vertical="center" wrapText="1"/>
    </xf>
    <xf numFmtId="0" fontId="0" fillId="0" borderId="31" xfId="0" applyBorder="1" applyAlignment="1" applyProtection="1">
      <alignment vertical="center"/>
    </xf>
    <xf numFmtId="195" fontId="17" fillId="0" borderId="19" xfId="0" applyNumberFormat="1" applyFont="1" applyFill="1" applyBorder="1" applyAlignment="1" applyProtection="1">
      <alignment horizontal="right" vertical="center" shrinkToFit="1"/>
    </xf>
    <xf numFmtId="195" fontId="17" fillId="0" borderId="2" xfId="0" applyNumberFormat="1" applyFont="1" applyFill="1" applyBorder="1" applyAlignment="1" applyProtection="1">
      <alignment horizontal="right" vertical="center" shrinkToFit="1"/>
    </xf>
    <xf numFmtId="198" fontId="17" fillId="0" borderId="36" xfId="1" applyNumberFormat="1" applyFont="1" applyFill="1" applyBorder="1" applyAlignment="1" applyProtection="1">
      <alignment horizontal="right" vertical="center" shrinkToFit="1"/>
    </xf>
    <xf numFmtId="198" fontId="17" fillId="0" borderId="19" xfId="1" applyNumberFormat="1" applyFont="1" applyFill="1" applyBorder="1" applyAlignment="1" applyProtection="1">
      <alignment horizontal="right" vertical="center" shrinkToFit="1"/>
    </xf>
    <xf numFmtId="198" fontId="17" fillId="0" borderId="10" xfId="1" applyNumberFormat="1" applyFont="1" applyFill="1" applyBorder="1" applyAlignment="1" applyProtection="1">
      <alignment horizontal="right" vertical="center" shrinkToFit="1"/>
    </xf>
    <xf numFmtId="198" fontId="17" fillId="0" borderId="30" xfId="1" applyNumberFormat="1" applyFont="1" applyFill="1" applyBorder="1" applyAlignment="1" applyProtection="1">
      <alignment horizontal="right" vertical="center" shrinkToFit="1"/>
    </xf>
    <xf numFmtId="192" fontId="7" fillId="0" borderId="46" xfId="0" applyNumberFormat="1" applyFont="1" applyFill="1" applyBorder="1" applyAlignment="1" applyProtection="1">
      <alignment horizontal="right" vertical="center"/>
    </xf>
    <xf numFmtId="192" fontId="25" fillId="0" borderId="47" xfId="0" applyNumberFormat="1" applyFont="1" applyFill="1" applyBorder="1" applyAlignment="1" applyProtection="1">
      <alignment vertical="center"/>
    </xf>
    <xf numFmtId="0" fontId="8" fillId="2" borderId="63" xfId="0" applyFont="1" applyFill="1" applyBorder="1" applyAlignment="1" applyProtection="1">
      <alignment horizontal="center" vertical="center" wrapText="1"/>
    </xf>
    <xf numFmtId="0" fontId="27" fillId="2" borderId="65" xfId="0" applyFont="1" applyFill="1" applyBorder="1" applyAlignment="1" applyProtection="1">
      <alignment vertical="center"/>
    </xf>
    <xf numFmtId="0" fontId="18" fillId="0" borderId="10" xfId="0" applyFont="1" applyBorder="1" applyAlignment="1" applyProtection="1">
      <alignment vertical="center"/>
    </xf>
    <xf numFmtId="0" fontId="18" fillId="0" borderId="66" xfId="0" applyFont="1" applyBorder="1" applyAlignment="1" applyProtection="1">
      <alignment vertical="center"/>
    </xf>
    <xf numFmtId="0" fontId="7" fillId="0" borderId="44"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17" fillId="2" borderId="64" xfId="0" applyFont="1" applyFill="1" applyBorder="1" applyAlignment="1" applyProtection="1">
      <alignment horizontal="center" vertical="center" wrapText="1"/>
    </xf>
    <xf numFmtId="0" fontId="18" fillId="0" borderId="65"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66" xfId="0" applyFont="1" applyBorder="1" applyAlignment="1" applyProtection="1">
      <alignment horizontal="center" vertical="center"/>
    </xf>
    <xf numFmtId="0" fontId="17" fillId="2" borderId="50" xfId="0" applyFont="1" applyFill="1" applyBorder="1" applyAlignment="1" applyProtection="1">
      <alignment horizontal="center" vertical="center" wrapText="1"/>
    </xf>
    <xf numFmtId="0" fontId="17" fillId="2" borderId="67" xfId="0" applyFont="1" applyFill="1" applyBorder="1" applyAlignment="1" applyProtection="1">
      <alignment horizontal="center" vertical="center" wrapText="1"/>
    </xf>
    <xf numFmtId="0" fontId="8" fillId="3" borderId="75" xfId="0" applyFont="1" applyFill="1" applyBorder="1" applyAlignment="1" applyProtection="1">
      <alignment vertical="center"/>
      <protection locked="0"/>
    </xf>
    <xf numFmtId="0" fontId="27" fillId="3" borderId="27" xfId="0" applyFont="1" applyFill="1" applyBorder="1" applyAlignment="1" applyProtection="1">
      <alignment vertical="center"/>
      <protection locked="0"/>
    </xf>
    <xf numFmtId="203" fontId="33" fillId="3" borderId="30" xfId="0" applyNumberFormat="1" applyFont="1" applyFill="1" applyBorder="1" applyAlignment="1" applyProtection="1">
      <alignment vertical="center"/>
      <protection locked="0"/>
    </xf>
    <xf numFmtId="203" fontId="18" fillId="0" borderId="18" xfId="0" applyNumberFormat="1" applyFont="1" applyBorder="1" applyAlignment="1" applyProtection="1">
      <alignment vertical="center"/>
      <protection locked="0"/>
    </xf>
    <xf numFmtId="0" fontId="8" fillId="2" borderId="6" xfId="0" applyFont="1" applyFill="1" applyBorder="1" applyAlignment="1" applyProtection="1">
      <alignment horizontal="center" vertical="center"/>
    </xf>
    <xf numFmtId="0" fontId="18" fillId="0" borderId="40"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4" xfId="0" applyFont="1" applyBorder="1" applyAlignment="1" applyProtection="1">
      <alignment horizontal="center" vertical="center"/>
    </xf>
    <xf numFmtId="0" fontId="8" fillId="0" borderId="7" xfId="0" applyFont="1" applyFill="1" applyBorder="1" applyAlignment="1" applyProtection="1">
      <alignment horizontal="left" indent="2"/>
    </xf>
    <xf numFmtId="0" fontId="0" fillId="0" borderId="0" xfId="0" applyAlignment="1" applyProtection="1">
      <alignment horizontal="left" vertical="center" indent="2"/>
    </xf>
    <xf numFmtId="0" fontId="6" fillId="0" borderId="0" xfId="0" applyFont="1" applyFill="1" applyBorder="1" applyAlignment="1" applyProtection="1">
      <alignment horizontal="left" vertical="top" wrapText="1" indent="3"/>
    </xf>
    <xf numFmtId="0" fontId="0" fillId="0" borderId="0" xfId="0" applyAlignment="1" applyProtection="1">
      <alignment horizontal="left" vertical="top" indent="3"/>
    </xf>
    <xf numFmtId="0" fontId="7" fillId="0" borderId="2" xfId="0" applyFont="1" applyFill="1" applyBorder="1" applyAlignment="1" applyProtection="1">
      <alignment horizontal="center" vertical="center" wrapText="1"/>
    </xf>
    <xf numFmtId="0" fontId="0" fillId="0" borderId="3" xfId="0" applyBorder="1" applyAlignment="1" applyProtection="1">
      <alignment vertical="center"/>
    </xf>
    <xf numFmtId="204" fontId="7" fillId="0" borderId="1" xfId="0" applyNumberFormat="1" applyFont="1" applyFill="1" applyBorder="1" applyAlignment="1" applyProtection="1">
      <alignment horizontal="right" vertical="center"/>
    </xf>
    <xf numFmtId="182" fontId="17" fillId="0" borderId="39" xfId="1" applyNumberFormat="1" applyFont="1" applyFill="1" applyBorder="1" applyAlignment="1" applyProtection="1">
      <alignment horizontal="left" vertical="center" shrinkToFit="1"/>
    </xf>
    <xf numFmtId="182" fontId="17" fillId="0" borderId="76" xfId="1" applyNumberFormat="1" applyFont="1" applyFill="1" applyBorder="1" applyAlignment="1" applyProtection="1">
      <alignment horizontal="left" vertical="center" shrinkToFit="1"/>
    </xf>
    <xf numFmtId="182" fontId="17" fillId="0" borderId="66" xfId="1" applyNumberFormat="1" applyFont="1" applyFill="1" applyBorder="1" applyAlignment="1" applyProtection="1">
      <alignment horizontal="left" vertical="center" shrinkToFit="1"/>
    </xf>
    <xf numFmtId="182" fontId="17" fillId="0" borderId="18" xfId="1" applyNumberFormat="1" applyFont="1" applyFill="1" applyBorder="1" applyAlignment="1" applyProtection="1">
      <alignment horizontal="left" vertical="center" shrinkToFit="1"/>
    </xf>
    <xf numFmtId="0" fontId="17" fillId="2" borderId="2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26"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7" fillId="2" borderId="63" xfId="0" applyFont="1" applyFill="1" applyBorder="1" applyAlignment="1" applyProtection="1">
      <alignment horizontal="center" vertical="center" wrapText="1"/>
    </xf>
    <xf numFmtId="0" fontId="18" fillId="0" borderId="10" xfId="0" applyFont="1" applyBorder="1" applyAlignment="1" applyProtection="1">
      <alignment horizontal="center" vertical="center"/>
    </xf>
    <xf numFmtId="0" fontId="7" fillId="2" borderId="10" xfId="0" applyFont="1" applyFill="1" applyBorder="1" applyAlignment="1" applyProtection="1">
      <alignment horizontal="center" vertical="center" wrapText="1"/>
    </xf>
    <xf numFmtId="0" fontId="0" fillId="0" borderId="20" xfId="0" applyBorder="1" applyAlignment="1" applyProtection="1">
      <alignment horizontal="center" vertical="center"/>
    </xf>
    <xf numFmtId="0" fontId="0" fillId="0" borderId="49" xfId="0" applyBorder="1" applyAlignment="1" applyProtection="1">
      <alignment horizontal="center" vertical="center"/>
    </xf>
    <xf numFmtId="0" fontId="0" fillId="0" borderId="51" xfId="0" applyBorder="1" applyAlignment="1" applyProtection="1">
      <alignment horizontal="center" vertical="center"/>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0" fontId="7" fillId="2" borderId="19" xfId="0" applyFont="1" applyFill="1" applyBorder="1" applyAlignment="1" applyProtection="1">
      <alignment horizontal="center" vertical="center"/>
    </xf>
    <xf numFmtId="0" fontId="0" fillId="0" borderId="22" xfId="0" applyBorder="1" applyAlignment="1" applyProtection="1">
      <alignment horizontal="center" vertical="center"/>
    </xf>
    <xf numFmtId="0" fontId="0" fillId="0" borderId="4" xfId="0" applyBorder="1" applyAlignment="1" applyProtection="1">
      <alignment horizontal="center" vertical="center"/>
    </xf>
    <xf numFmtId="0" fontId="7" fillId="2" borderId="9" xfId="0" applyFont="1" applyFill="1" applyBorder="1" applyAlignment="1" applyProtection="1">
      <alignment horizontal="center" vertical="center" wrapText="1"/>
    </xf>
    <xf numFmtId="0" fontId="0" fillId="0" borderId="5" xfId="0" applyBorder="1" applyAlignment="1" applyProtection="1">
      <alignment horizontal="center" vertical="center"/>
    </xf>
    <xf numFmtId="0" fontId="7" fillId="2" borderId="21"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202" fontId="7" fillId="0" borderId="1" xfId="0" applyNumberFormat="1" applyFont="1" applyFill="1" applyBorder="1" applyAlignment="1" applyProtection="1">
      <alignment horizontal="right" vertical="center"/>
    </xf>
    <xf numFmtId="0" fontId="5" fillId="0" borderId="0" xfId="0" applyFont="1" applyFill="1" applyBorder="1" applyAlignment="1" applyProtection="1">
      <alignment horizontal="left" vertical="center" wrapText="1"/>
    </xf>
    <xf numFmtId="177" fontId="5" fillId="0" borderId="70" xfId="1" applyNumberFormat="1" applyFont="1" applyFill="1" applyBorder="1" applyAlignment="1" applyProtection="1">
      <alignment horizontal="center" vertical="center" wrapText="1" shrinkToFit="1"/>
    </xf>
    <xf numFmtId="0" fontId="18" fillId="0" borderId="71" xfId="0" applyFont="1" applyBorder="1" applyAlignment="1" applyProtection="1">
      <alignment vertical="center" shrinkToFit="1"/>
    </xf>
    <xf numFmtId="0" fontId="18" fillId="0" borderId="72" xfId="0" applyFont="1" applyBorder="1" applyAlignment="1" applyProtection="1">
      <alignment vertical="center" shrinkToFit="1"/>
    </xf>
    <xf numFmtId="201" fontId="7" fillId="0" borderId="1" xfId="0" applyNumberFormat="1" applyFont="1" applyFill="1" applyBorder="1" applyAlignment="1" applyProtection="1">
      <alignment horizontal="right" vertical="center"/>
    </xf>
    <xf numFmtId="0" fontId="7" fillId="2" borderId="6" xfId="0" applyFont="1" applyFill="1" applyBorder="1" applyAlignment="1" applyProtection="1">
      <alignment horizontal="center" vertical="center" wrapText="1"/>
    </xf>
    <xf numFmtId="0" fontId="7" fillId="2" borderId="4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17" fillId="2" borderId="49" xfId="0" applyFont="1" applyFill="1" applyBorder="1" applyAlignment="1" applyProtection="1">
      <alignment horizontal="center" vertical="center" wrapText="1"/>
    </xf>
    <xf numFmtId="0" fontId="17" fillId="2" borderId="5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1" xfId="0" applyFont="1" applyFill="1" applyBorder="1" applyAlignment="1" applyProtection="1">
      <alignment horizontal="center" vertical="center" wrapText="1"/>
    </xf>
    <xf numFmtId="0" fontId="7" fillId="2" borderId="63" xfId="0" applyFont="1" applyFill="1" applyBorder="1" applyAlignment="1" applyProtection="1">
      <alignment horizontal="center" vertical="center" wrapText="1"/>
    </xf>
    <xf numFmtId="0" fontId="0" fillId="0" borderId="40" xfId="0" applyBorder="1" applyAlignment="1" applyProtection="1">
      <alignment horizontal="center" vertical="center"/>
    </xf>
    <xf numFmtId="0" fontId="0" fillId="0" borderId="10" xfId="0" applyBorder="1" applyAlignment="1" applyProtection="1">
      <alignment horizontal="center" vertical="center"/>
    </xf>
    <xf numFmtId="0" fontId="5" fillId="0" borderId="73" xfId="0" applyFont="1" applyFill="1" applyBorder="1" applyAlignment="1" applyProtection="1">
      <alignment vertical="center"/>
    </xf>
    <xf numFmtId="0" fontId="0" fillId="0" borderId="73" xfId="0" applyBorder="1" applyAlignment="1" applyProtection="1">
      <alignment vertical="center"/>
    </xf>
    <xf numFmtId="0" fontId="8" fillId="2" borderId="19" xfId="0" applyFont="1" applyFill="1" applyBorder="1" applyAlignment="1" applyProtection="1">
      <alignment horizontal="center" vertical="center" wrapText="1"/>
    </xf>
    <xf numFmtId="0" fontId="18" fillId="0" borderId="76" xfId="0" applyFont="1" applyBorder="1" applyAlignment="1" applyProtection="1">
      <alignment vertical="center"/>
    </xf>
    <xf numFmtId="185" fontId="7" fillId="0" borderId="35" xfId="0" applyNumberFormat="1" applyFont="1" applyFill="1" applyBorder="1" applyAlignment="1" applyProtection="1">
      <alignment horizontal="right" vertical="center"/>
    </xf>
    <xf numFmtId="202" fontId="7" fillId="0" borderId="27" xfId="0" applyNumberFormat="1" applyFont="1" applyFill="1" applyBorder="1" applyAlignment="1" applyProtection="1">
      <alignment horizontal="right" vertical="center"/>
    </xf>
    <xf numFmtId="0" fontId="7" fillId="0" borderId="7"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shrinkToFit="1"/>
    </xf>
    <xf numFmtId="0" fontId="17" fillId="0" borderId="3" xfId="0" applyFont="1" applyFill="1" applyBorder="1" applyAlignment="1" applyProtection="1">
      <alignment horizontal="left" vertical="center" shrinkToFit="1"/>
    </xf>
    <xf numFmtId="191" fontId="7" fillId="0" borderId="13" xfId="0" applyNumberFormat="1" applyFont="1" applyFill="1" applyBorder="1" applyAlignment="1" applyProtection="1">
      <alignment horizontal="right" vertical="center"/>
    </xf>
    <xf numFmtId="0" fontId="7" fillId="0" borderId="38"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0" fillId="0" borderId="37" xfId="0" applyBorder="1" applyAlignment="1" applyProtection="1">
      <alignment vertical="center"/>
    </xf>
    <xf numFmtId="0" fontId="7" fillId="0" borderId="5" xfId="0" applyFont="1" applyFill="1" applyBorder="1" applyAlignment="1" applyProtection="1">
      <alignment horizontal="center" vertical="center" wrapText="1"/>
    </xf>
    <xf numFmtId="197" fontId="17" fillId="0" borderId="2" xfId="0" applyNumberFormat="1" applyFont="1" applyFill="1" applyBorder="1" applyAlignment="1" applyProtection="1">
      <alignment horizontal="right" vertical="center" shrinkToFit="1"/>
    </xf>
    <xf numFmtId="0" fontId="13" fillId="0" borderId="33" xfId="0" applyFont="1" applyBorder="1" applyAlignment="1" applyProtection="1">
      <alignment horizontal="left" vertical="center"/>
    </xf>
    <xf numFmtId="0" fontId="13" fillId="0" borderId="108" xfId="0" applyFont="1" applyBorder="1" applyAlignment="1" applyProtection="1">
      <alignment horizontal="left" vertical="center"/>
    </xf>
    <xf numFmtId="195" fontId="35" fillId="3" borderId="96" xfId="0" applyNumberFormat="1" applyFont="1" applyFill="1" applyBorder="1" applyAlignment="1" applyProtection="1">
      <alignment vertical="center" wrapText="1"/>
      <protection locked="0"/>
    </xf>
    <xf numFmtId="195" fontId="35" fillId="3" borderId="94" xfId="0" applyNumberFormat="1" applyFont="1" applyFill="1" applyBorder="1" applyAlignment="1" applyProtection="1">
      <alignment vertical="center"/>
      <protection locked="0"/>
    </xf>
    <xf numFmtId="0" fontId="35" fillId="3" borderId="5" xfId="0" applyFont="1" applyFill="1" applyBorder="1" applyAlignment="1" applyProtection="1">
      <alignment horizontal="center" vertical="center" wrapText="1"/>
    </xf>
    <xf numFmtId="0" fontId="35" fillId="3" borderId="4" xfId="0" applyFont="1" applyFill="1" applyBorder="1" applyAlignment="1" applyProtection="1">
      <alignment horizontal="center" vertical="center"/>
    </xf>
    <xf numFmtId="0" fontId="13" fillId="0" borderId="81" xfId="0" applyFont="1" applyBorder="1" applyAlignment="1" applyProtection="1">
      <alignment horizontal="left" vertical="center"/>
    </xf>
    <xf numFmtId="195" fontId="35" fillId="3" borderId="82" xfId="0" applyNumberFormat="1" applyFont="1" applyFill="1" applyBorder="1" applyAlignment="1" applyProtection="1">
      <alignment vertical="center" wrapText="1"/>
      <protection locked="0"/>
    </xf>
    <xf numFmtId="0" fontId="35" fillId="3" borderId="83" xfId="0" applyFont="1" applyFill="1" applyBorder="1" applyAlignment="1" applyProtection="1">
      <alignment horizontal="center" vertical="center" wrapText="1"/>
    </xf>
    <xf numFmtId="0" fontId="0" fillId="5" borderId="49" xfId="0" applyFont="1" applyFill="1" applyBorder="1" applyAlignment="1" applyProtection="1">
      <alignment horizontal="center" vertical="center"/>
    </xf>
    <xf numFmtId="0" fontId="0" fillId="5" borderId="51" xfId="0" applyFont="1" applyFill="1" applyBorder="1" applyAlignment="1" applyProtection="1">
      <alignment horizontal="center" vertical="center"/>
    </xf>
    <xf numFmtId="0" fontId="13" fillId="5" borderId="63" xfId="0" applyFont="1" applyFill="1" applyBorder="1" applyAlignment="1" applyProtection="1">
      <alignment horizontal="center" vertical="center" wrapText="1"/>
    </xf>
    <xf numFmtId="0" fontId="13" fillId="5" borderId="65" xfId="0" applyFont="1" applyFill="1" applyBorder="1" applyAlignment="1" applyProtection="1">
      <alignment horizontal="center" vertical="center" wrapText="1"/>
    </xf>
    <xf numFmtId="0" fontId="13" fillId="5" borderId="10" xfId="0" applyFont="1" applyFill="1" applyBorder="1" applyAlignment="1" applyProtection="1">
      <alignment horizontal="center" vertical="center" wrapText="1"/>
    </xf>
    <xf numFmtId="0" fontId="13" fillId="5" borderId="66" xfId="0" applyFont="1" applyFill="1" applyBorder="1" applyAlignment="1" applyProtection="1">
      <alignment horizontal="center" vertical="center" wrapText="1"/>
    </xf>
    <xf numFmtId="0" fontId="13" fillId="5" borderId="63" xfId="0" applyFont="1" applyFill="1" applyBorder="1" applyAlignment="1" applyProtection="1">
      <alignment horizontal="center" vertical="center"/>
    </xf>
    <xf numFmtId="0" fontId="13" fillId="5" borderId="40" xfId="0" applyFont="1" applyFill="1" applyBorder="1" applyAlignment="1" applyProtection="1">
      <alignment horizontal="center" vertical="center"/>
    </xf>
    <xf numFmtId="0" fontId="13" fillId="5" borderId="10" xfId="0" applyFont="1" applyFill="1" applyBorder="1" applyAlignment="1" applyProtection="1">
      <alignment horizontal="center" vertical="center"/>
    </xf>
    <xf numFmtId="0" fontId="13" fillId="5" borderId="20" xfId="0" applyFont="1" applyFill="1" applyBorder="1" applyAlignment="1" applyProtection="1">
      <alignment horizontal="center" vertical="center"/>
    </xf>
    <xf numFmtId="0" fontId="13" fillId="5" borderId="40" xfId="0" applyFont="1" applyFill="1" applyBorder="1" applyAlignment="1" applyProtection="1">
      <alignment horizontal="center" vertical="center" wrapText="1"/>
    </xf>
    <xf numFmtId="0" fontId="13" fillId="5" borderId="20" xfId="0" applyFont="1" applyFill="1" applyBorder="1" applyAlignment="1" applyProtection="1">
      <alignment horizontal="center" vertical="center" wrapText="1"/>
    </xf>
    <xf numFmtId="0" fontId="0" fillId="5" borderId="67" xfId="0" applyFont="1" applyFill="1" applyBorder="1" applyAlignment="1" applyProtection="1">
      <alignment horizontal="center" vertical="center"/>
    </xf>
    <xf numFmtId="0" fontId="12" fillId="0" borderId="0" xfId="0" applyFont="1" applyAlignment="1" applyProtection="1">
      <alignment horizontal="left" vertical="center"/>
    </xf>
    <xf numFmtId="0" fontId="0" fillId="0" borderId="0" xfId="0" applyFont="1" applyAlignment="1" applyProtection="1">
      <alignment horizontal="left" vertical="center"/>
    </xf>
    <xf numFmtId="0" fontId="13" fillId="0" borderId="0" xfId="0" applyFont="1" applyFill="1" applyBorder="1" applyAlignment="1" applyProtection="1">
      <alignment horizontal="center" vertical="center"/>
    </xf>
    <xf numFmtId="195" fontId="13" fillId="0" borderId="82" xfId="0" applyNumberFormat="1" applyFont="1" applyBorder="1" applyAlignment="1" applyProtection="1">
      <alignment vertical="center" shrinkToFit="1"/>
    </xf>
    <xf numFmtId="195" fontId="13" fillId="0" borderId="94" xfId="0" applyNumberFormat="1" applyFont="1" applyBorder="1" applyAlignment="1" applyProtection="1">
      <alignment vertical="center" shrinkToFit="1"/>
    </xf>
    <xf numFmtId="0" fontId="13" fillId="0" borderId="84" xfId="0" applyFont="1" applyBorder="1" applyAlignment="1" applyProtection="1">
      <alignment horizontal="center" vertical="center" wrapText="1"/>
    </xf>
    <xf numFmtId="0" fontId="13" fillId="0" borderId="76" xfId="0" applyFont="1" applyBorder="1" applyAlignment="1" applyProtection="1">
      <alignment horizontal="center" vertical="center"/>
    </xf>
    <xf numFmtId="0" fontId="13" fillId="3" borderId="9" xfId="0" applyFont="1" applyFill="1" applyBorder="1" applyAlignment="1" applyProtection="1">
      <alignment horizontal="center" vertical="center"/>
    </xf>
    <xf numFmtId="0" fontId="0" fillId="3" borderId="5" xfId="0" applyFont="1" applyFill="1" applyBorder="1" applyAlignment="1" applyProtection="1">
      <alignment vertical="center"/>
    </xf>
    <xf numFmtId="0" fontId="0" fillId="3" borderId="19" xfId="0" applyFont="1" applyFill="1" applyBorder="1" applyAlignment="1" applyProtection="1">
      <alignment vertical="center"/>
    </xf>
    <xf numFmtId="0" fontId="0" fillId="3" borderId="4" xfId="0" applyFont="1" applyFill="1" applyBorder="1" applyAlignment="1" applyProtection="1">
      <alignment vertical="center"/>
    </xf>
    <xf numFmtId="0" fontId="0" fillId="0" borderId="51" xfId="0" applyFont="1" applyBorder="1" applyAlignment="1" applyProtection="1">
      <alignment horizontal="center" vertical="center"/>
    </xf>
    <xf numFmtId="184" fontId="13" fillId="0" borderId="91" xfId="1" applyNumberFormat="1" applyFont="1" applyBorder="1" applyAlignment="1" applyProtection="1">
      <alignment vertical="center"/>
    </xf>
    <xf numFmtId="184" fontId="0" fillId="0" borderId="83" xfId="0" applyNumberFormat="1" applyFont="1" applyBorder="1" applyAlignment="1" applyProtection="1">
      <alignment vertical="center"/>
    </xf>
    <xf numFmtId="184" fontId="13" fillId="0" borderId="19" xfId="1" applyNumberFormat="1" applyFont="1" applyBorder="1" applyAlignment="1" applyProtection="1">
      <alignment vertical="center"/>
    </xf>
    <xf numFmtId="184" fontId="0" fillId="0" borderId="4" xfId="0" applyNumberFormat="1" applyFont="1" applyBorder="1" applyAlignment="1" applyProtection="1">
      <alignment vertical="center"/>
    </xf>
    <xf numFmtId="0" fontId="12" fillId="0" borderId="0" xfId="0" applyFont="1" applyBorder="1" applyAlignment="1" applyProtection="1">
      <alignment vertical="center"/>
    </xf>
    <xf numFmtId="0" fontId="0" fillId="0" borderId="0" xfId="0" applyFont="1" applyBorder="1" applyAlignment="1" applyProtection="1">
      <alignment vertical="center"/>
    </xf>
    <xf numFmtId="0" fontId="13" fillId="5" borderId="77" xfId="0" applyFont="1" applyFill="1" applyBorder="1" applyAlignment="1" applyProtection="1">
      <alignment horizontal="center" vertical="center"/>
    </xf>
    <xf numFmtId="0" fontId="13" fillId="5" borderId="85" xfId="0" applyFont="1" applyFill="1" applyBorder="1" applyAlignment="1" applyProtection="1">
      <alignment horizontal="center" vertical="center"/>
    </xf>
    <xf numFmtId="0" fontId="0" fillId="0" borderId="79"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84" fontId="13" fillId="0" borderId="0" xfId="0" applyNumberFormat="1" applyFont="1" applyFill="1" applyBorder="1" applyAlignment="1" applyProtection="1">
      <alignment horizontal="center" vertical="center" wrapText="1"/>
    </xf>
    <xf numFmtId="195" fontId="13" fillId="0" borderId="96" xfId="0" applyNumberFormat="1" applyFont="1" applyBorder="1" applyAlignment="1" applyProtection="1">
      <alignment vertical="center" shrinkToFit="1"/>
    </xf>
    <xf numFmtId="0" fontId="13" fillId="0" borderId="102" xfId="0" applyFont="1" applyBorder="1" applyAlignment="1" applyProtection="1">
      <alignment horizontal="center" vertical="center" wrapText="1"/>
    </xf>
    <xf numFmtId="184" fontId="13" fillId="0" borderId="9" xfId="1" applyNumberFormat="1" applyFont="1" applyBorder="1" applyAlignment="1" applyProtection="1">
      <alignment vertical="center"/>
    </xf>
    <xf numFmtId="184" fontId="0" fillId="0" borderId="5" xfId="0" applyNumberFormat="1" applyFont="1" applyBorder="1" applyAlignment="1" applyProtection="1">
      <alignment vertical="center"/>
    </xf>
    <xf numFmtId="38" fontId="13" fillId="0" borderId="0" xfId="1" applyNumberFormat="1" applyFont="1" applyFill="1" applyBorder="1" applyAlignment="1" applyProtection="1">
      <alignment vertical="center"/>
    </xf>
    <xf numFmtId="0" fontId="0" fillId="0" borderId="0" xfId="0" applyFont="1" applyFill="1" applyBorder="1" applyAlignment="1" applyProtection="1">
      <alignment vertical="center"/>
    </xf>
    <xf numFmtId="0" fontId="12" fillId="0" borderId="10" xfId="0" applyFont="1" applyBorder="1" applyAlignment="1" applyProtection="1">
      <alignment horizontal="left" vertical="center"/>
    </xf>
    <xf numFmtId="0" fontId="18" fillId="0" borderId="0" xfId="0" applyFont="1" applyAlignment="1" applyProtection="1">
      <alignment vertical="center"/>
    </xf>
    <xf numFmtId="0" fontId="12" fillId="0" borderId="7" xfId="0" applyFont="1" applyFill="1" applyBorder="1" applyAlignment="1" applyProtection="1">
      <alignment vertical="center"/>
    </xf>
    <xf numFmtId="0" fontId="18" fillId="0" borderId="7" xfId="0" applyFont="1" applyBorder="1" applyAlignment="1" applyProtection="1">
      <alignment vertical="center"/>
    </xf>
    <xf numFmtId="0" fontId="12" fillId="0" borderId="66" xfId="0" applyFont="1" applyBorder="1" applyAlignment="1" applyProtection="1">
      <alignment horizontal="center" vertical="center" wrapText="1"/>
    </xf>
    <xf numFmtId="0" fontId="12" fillId="0" borderId="90" xfId="0" applyFont="1" applyBorder="1" applyAlignment="1" applyProtection="1">
      <alignment horizontal="center" vertical="center"/>
    </xf>
    <xf numFmtId="0" fontId="13" fillId="0" borderId="28" xfId="0" applyFont="1" applyBorder="1" applyAlignment="1" applyProtection="1">
      <alignment horizontal="left" vertical="center"/>
    </xf>
    <xf numFmtId="0" fontId="13" fillId="0" borderId="0" xfId="0" applyFont="1" applyFill="1" applyBorder="1" applyAlignment="1" applyProtection="1">
      <alignment horizontal="left" vertical="top" wrapText="1"/>
    </xf>
    <xf numFmtId="0" fontId="35" fillId="3" borderId="20" xfId="0" applyFont="1" applyFill="1" applyBorder="1" applyAlignment="1" applyProtection="1">
      <alignment horizontal="center" vertical="center"/>
    </xf>
    <xf numFmtId="0" fontId="35" fillId="3" borderId="3" xfId="0" applyFont="1" applyFill="1" applyBorder="1" applyAlignment="1" applyProtection="1">
      <alignment horizontal="center" vertical="center"/>
    </xf>
    <xf numFmtId="0" fontId="35" fillId="3" borderId="5"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indent="1"/>
    </xf>
    <xf numFmtId="0" fontId="0" fillId="0" borderId="0" xfId="0" applyFont="1" applyAlignment="1" applyProtection="1">
      <alignment horizontal="left" vertical="center" indent="1"/>
    </xf>
    <xf numFmtId="0" fontId="20" fillId="0" borderId="7" xfId="0" applyFont="1" applyFill="1" applyBorder="1" applyAlignment="1" applyProtection="1">
      <alignment horizontal="left" vertical="center" wrapText="1" indent="1"/>
    </xf>
    <xf numFmtId="0" fontId="20" fillId="0" borderId="0" xfId="0" applyFont="1" applyAlignment="1" applyProtection="1">
      <alignment horizontal="left" vertical="center" indent="1"/>
    </xf>
    <xf numFmtId="0" fontId="20" fillId="0" borderId="7" xfId="0" applyFont="1" applyBorder="1" applyAlignment="1" applyProtection="1">
      <alignment horizontal="left" vertical="center" indent="1"/>
    </xf>
    <xf numFmtId="0" fontId="0" fillId="5" borderId="49" xfId="0" applyFont="1" applyFill="1" applyBorder="1" applyAlignment="1" applyProtection="1">
      <alignment horizontal="center" vertical="center" wrapText="1"/>
    </xf>
    <xf numFmtId="0" fontId="0" fillId="5" borderId="51" xfId="0" applyFont="1" applyFill="1" applyBorder="1" applyAlignment="1" applyProtection="1">
      <alignment horizontal="center" vertical="center" wrapText="1"/>
    </xf>
    <xf numFmtId="0" fontId="13" fillId="0" borderId="21" xfId="0" applyFont="1" applyBorder="1" applyAlignment="1" applyProtection="1">
      <alignment horizontal="center" vertical="center"/>
    </xf>
    <xf numFmtId="0" fontId="13" fillId="0" borderId="11" xfId="0" applyFont="1" applyBorder="1" applyAlignment="1" applyProtection="1">
      <alignment horizontal="center" vertical="center"/>
    </xf>
    <xf numFmtId="0" fontId="0" fillId="0" borderId="13" xfId="0" applyFont="1" applyBorder="1" applyAlignment="1" applyProtection="1">
      <alignment horizontal="center" vertical="center"/>
    </xf>
    <xf numFmtId="0" fontId="13" fillId="5" borderId="64"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184" fontId="13" fillId="5" borderId="78" xfId="0" applyNumberFormat="1" applyFont="1" applyFill="1" applyBorder="1" applyAlignment="1" applyProtection="1">
      <alignment horizontal="center" vertical="center" wrapText="1"/>
    </xf>
    <xf numFmtId="184" fontId="13" fillId="5" borderId="21" xfId="0" applyNumberFormat="1" applyFont="1" applyFill="1" applyBorder="1" applyAlignment="1" applyProtection="1">
      <alignment horizontal="center" vertical="center" wrapText="1"/>
    </xf>
    <xf numFmtId="184" fontId="13" fillId="0" borderId="103" xfId="1" applyNumberFormat="1" applyFont="1" applyBorder="1" applyAlignment="1" applyProtection="1">
      <alignment vertical="center"/>
    </xf>
    <xf numFmtId="184" fontId="0" fillId="0" borderId="62" xfId="0" applyNumberFormat="1" applyFont="1" applyBorder="1" applyAlignment="1" applyProtection="1">
      <alignment vertical="center"/>
    </xf>
    <xf numFmtId="0" fontId="0" fillId="5" borderId="49" xfId="0" applyFont="1" applyFill="1" applyBorder="1" applyAlignment="1" applyProtection="1">
      <alignment horizontal="center" vertical="center" shrinkToFit="1"/>
    </xf>
    <xf numFmtId="0" fontId="0" fillId="0" borderId="50" xfId="0" applyFont="1" applyBorder="1" applyAlignment="1" applyProtection="1">
      <alignment horizontal="center" vertical="center"/>
    </xf>
    <xf numFmtId="0" fontId="12" fillId="0" borderId="0" xfId="0" applyFont="1" applyFill="1" applyBorder="1" applyAlignment="1" applyProtection="1">
      <alignment horizontal="center" vertical="center"/>
    </xf>
    <xf numFmtId="0" fontId="13" fillId="0" borderId="66" xfId="0" applyFont="1" applyFill="1" applyBorder="1" applyAlignment="1" applyProtection="1">
      <alignment horizontal="center" vertical="center"/>
    </xf>
    <xf numFmtId="0" fontId="13" fillId="0" borderId="76" xfId="0" applyFont="1" applyFill="1" applyBorder="1" applyAlignment="1" applyProtection="1">
      <alignment horizontal="center" vertical="center"/>
    </xf>
    <xf numFmtId="0" fontId="13" fillId="5" borderId="78" xfId="0" applyFont="1" applyFill="1" applyBorder="1" applyAlignment="1" applyProtection="1">
      <alignment horizontal="center" vertical="center" wrapText="1"/>
    </xf>
    <xf numFmtId="0" fontId="13" fillId="5" borderId="21" xfId="0" applyFont="1" applyFill="1" applyBorder="1" applyAlignment="1" applyProtection="1">
      <alignment horizontal="center" vertical="center" wrapText="1"/>
    </xf>
    <xf numFmtId="0" fontId="0" fillId="0" borderId="80" xfId="0" applyFont="1" applyBorder="1" applyAlignment="1" applyProtection="1">
      <alignment horizontal="center" vertical="center"/>
    </xf>
    <xf numFmtId="0" fontId="13" fillId="0" borderId="65" xfId="0" applyFont="1" applyFill="1" applyBorder="1" applyAlignment="1" applyProtection="1">
      <alignment horizontal="center" vertical="center"/>
    </xf>
    <xf numFmtId="49" fontId="0" fillId="5" borderId="49" xfId="0" applyNumberFormat="1" applyFont="1" applyFill="1" applyBorder="1" applyAlignment="1" applyProtection="1">
      <alignment horizontal="center" vertical="center" shrinkToFit="1"/>
    </xf>
    <xf numFmtId="49" fontId="3" fillId="5" borderId="67" xfId="0" applyNumberFormat="1" applyFont="1" applyFill="1" applyBorder="1" applyAlignment="1" applyProtection="1">
      <alignment horizontal="center" vertical="center" shrinkToFit="1"/>
    </xf>
    <xf numFmtId="0" fontId="13" fillId="0" borderId="98" xfId="0" applyFont="1" applyFill="1" applyBorder="1" applyAlignment="1" applyProtection="1">
      <alignment horizontal="center" vertical="center"/>
    </xf>
    <xf numFmtId="0" fontId="13" fillId="0" borderId="101" xfId="0" applyFont="1" applyFill="1" applyBorder="1" applyAlignment="1" applyProtection="1">
      <alignment horizontal="center" vertical="center"/>
    </xf>
    <xf numFmtId="195" fontId="37" fillId="0" borderId="128" xfId="0" applyNumberFormat="1" applyFont="1" applyFill="1" applyBorder="1" applyAlignment="1" applyProtection="1">
      <alignment vertical="center" shrinkToFit="1"/>
    </xf>
    <xf numFmtId="195" fontId="28" fillId="0" borderId="128" xfId="0" applyNumberFormat="1" applyFont="1" applyBorder="1" applyAlignment="1" applyProtection="1">
      <alignment vertical="center" shrinkToFit="1"/>
    </xf>
    <xf numFmtId="195" fontId="28" fillId="0" borderId="129" xfId="0" applyNumberFormat="1" applyFont="1" applyBorder="1" applyAlignment="1" applyProtection="1">
      <alignment vertical="center" shrinkToFit="1"/>
    </xf>
    <xf numFmtId="0" fontId="12" fillId="0" borderId="8"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195" fontId="13" fillId="0" borderId="19" xfId="1" applyNumberFormat="1" applyFont="1" applyBorder="1" applyAlignment="1" applyProtection="1">
      <alignment vertical="center" shrinkToFit="1"/>
    </xf>
    <xf numFmtId="195" fontId="0" fillId="0" borderId="117" xfId="0" applyNumberFormat="1" applyFont="1" applyBorder="1" applyAlignment="1" applyProtection="1">
      <alignment vertical="center" shrinkToFit="1"/>
    </xf>
    <xf numFmtId="0" fontId="13" fillId="0" borderId="78" xfId="0" applyFont="1" applyBorder="1" applyAlignment="1" applyProtection="1">
      <alignment horizontal="center" vertical="center"/>
    </xf>
    <xf numFmtId="0" fontId="13" fillId="5" borderId="78" xfId="0" applyFont="1" applyFill="1" applyBorder="1" applyAlignment="1" applyProtection="1">
      <alignment horizontal="center" vertical="center"/>
    </xf>
    <xf numFmtId="0" fontId="13" fillId="5" borderId="21" xfId="0" applyFont="1" applyFill="1" applyBorder="1" applyAlignment="1" applyProtection="1">
      <alignment horizontal="center" vertical="center"/>
    </xf>
    <xf numFmtId="0" fontId="35" fillId="3" borderId="43" xfId="0" applyFont="1" applyFill="1" applyBorder="1" applyAlignment="1" applyProtection="1">
      <alignment horizontal="center" vertical="center"/>
    </xf>
    <xf numFmtId="194" fontId="37" fillId="0" borderId="127" xfId="0" applyNumberFormat="1" applyFont="1" applyFill="1" applyBorder="1" applyAlignment="1" applyProtection="1">
      <alignment vertical="center" shrinkToFit="1"/>
    </xf>
    <xf numFmtId="194" fontId="28" fillId="0" borderId="128" xfId="0" applyNumberFormat="1" applyFont="1" applyBorder="1" applyAlignment="1" applyProtection="1">
      <alignment vertical="center" shrinkToFit="1"/>
    </xf>
    <xf numFmtId="0" fontId="12" fillId="0" borderId="76" xfId="0" applyFont="1" applyFill="1" applyBorder="1" applyAlignment="1" applyProtection="1">
      <alignment horizontal="center" vertical="center"/>
    </xf>
    <xf numFmtId="0" fontId="13" fillId="0" borderId="136" xfId="0" applyFont="1" applyFill="1" applyBorder="1" applyAlignment="1" applyProtection="1">
      <alignment horizontal="center" vertical="center"/>
    </xf>
    <xf numFmtId="0" fontId="0" fillId="0" borderId="15" xfId="0" applyFont="1" applyBorder="1" applyAlignment="1" applyProtection="1">
      <alignment horizontal="center" vertical="center"/>
    </xf>
    <xf numFmtId="0" fontId="35" fillId="3" borderId="31" xfId="0" applyFont="1" applyFill="1" applyBorder="1" applyAlignment="1" applyProtection="1">
      <alignment horizontal="center" vertical="center"/>
    </xf>
    <xf numFmtId="194" fontId="13" fillId="0" borderId="19" xfId="1" applyNumberFormat="1" applyFont="1" applyBorder="1" applyAlignment="1" applyProtection="1">
      <alignment vertical="center" shrinkToFit="1"/>
    </xf>
    <xf numFmtId="194" fontId="0" fillId="0" borderId="117" xfId="0" applyNumberFormat="1" applyFont="1" applyBorder="1" applyAlignment="1" applyProtection="1">
      <alignment vertical="center" shrinkToFit="1"/>
    </xf>
    <xf numFmtId="195" fontId="13" fillId="0" borderId="96" xfId="1" applyNumberFormat="1" applyFont="1" applyFill="1" applyBorder="1" applyAlignment="1" applyProtection="1">
      <alignment vertical="center" shrinkToFit="1"/>
    </xf>
    <xf numFmtId="195" fontId="0" fillId="0" borderId="94" xfId="0" applyNumberFormat="1" applyFont="1" applyFill="1" applyBorder="1" applyAlignment="1" applyProtection="1">
      <alignment vertical="center" shrinkToFit="1"/>
    </xf>
    <xf numFmtId="194" fontId="13" fillId="0" borderId="87" xfId="1" applyNumberFormat="1" applyFont="1" applyFill="1" applyBorder="1" applyAlignment="1" applyProtection="1">
      <alignment vertical="center" shrinkToFit="1"/>
    </xf>
    <xf numFmtId="194" fontId="0" fillId="0" borderId="94" xfId="0" applyNumberFormat="1" applyFont="1" applyFill="1" applyBorder="1" applyAlignment="1" applyProtection="1">
      <alignment vertical="center" shrinkToFit="1"/>
    </xf>
    <xf numFmtId="0" fontId="13" fillId="0" borderId="20" xfId="0" applyFont="1" applyFill="1" applyBorder="1" applyAlignment="1" applyProtection="1">
      <alignment horizontal="center" vertical="center"/>
    </xf>
    <xf numFmtId="0" fontId="13" fillId="0" borderId="97" xfId="0" applyFont="1" applyFill="1" applyBorder="1" applyAlignment="1" applyProtection="1">
      <alignment horizontal="center" vertical="center"/>
    </xf>
    <xf numFmtId="0" fontId="13" fillId="0" borderId="10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107" xfId="0" applyFont="1" applyFill="1" applyBorder="1" applyAlignment="1" applyProtection="1">
      <alignment horizontal="center" vertical="center"/>
    </xf>
    <xf numFmtId="0" fontId="13" fillId="0" borderId="135" xfId="0" applyFont="1" applyFill="1" applyBorder="1" applyAlignment="1" applyProtection="1">
      <alignment horizontal="center" vertical="center"/>
    </xf>
    <xf numFmtId="195" fontId="13" fillId="0" borderId="118" xfId="1" applyNumberFormat="1" applyFont="1" applyBorder="1" applyAlignment="1" applyProtection="1">
      <alignment vertical="center" shrinkToFit="1"/>
    </xf>
    <xf numFmtId="195" fontId="0" fillId="0" borderId="124" xfId="0" applyNumberFormat="1" applyFont="1" applyBorder="1" applyAlignment="1" applyProtection="1">
      <alignment vertical="center" shrinkToFit="1"/>
    </xf>
    <xf numFmtId="195" fontId="13" fillId="0" borderId="10" xfId="1" applyNumberFormat="1" applyFont="1" applyBorder="1" applyAlignment="1" applyProtection="1">
      <alignment vertical="center" shrinkToFit="1"/>
    </xf>
    <xf numFmtId="195" fontId="0" fillId="0" borderId="121" xfId="0" applyNumberFormat="1" applyFont="1" applyBorder="1" applyAlignment="1" applyProtection="1">
      <alignment vertical="center" shrinkToFit="1"/>
    </xf>
    <xf numFmtId="195" fontId="13" fillId="0" borderId="132" xfId="1" applyNumberFormat="1" applyFont="1" applyBorder="1" applyAlignment="1" applyProtection="1">
      <alignment vertical="center" shrinkToFit="1"/>
    </xf>
    <xf numFmtId="195" fontId="0" fillId="0" borderId="133" xfId="0" applyNumberFormat="1" applyFont="1" applyBorder="1" applyAlignment="1" applyProtection="1">
      <alignment vertical="center" shrinkToFit="1"/>
    </xf>
    <xf numFmtId="195" fontId="13" fillId="0" borderId="103" xfId="1" applyNumberFormat="1" applyFont="1" applyBorder="1" applyAlignment="1" applyProtection="1">
      <alignment vertical="center" shrinkToFit="1"/>
    </xf>
    <xf numFmtId="195" fontId="0" fillId="0" borderId="120" xfId="0" applyNumberFormat="1" applyFont="1" applyBorder="1" applyAlignment="1" applyProtection="1">
      <alignment vertical="center" shrinkToFit="1"/>
    </xf>
    <xf numFmtId="194" fontId="13" fillId="0" borderId="119" xfId="1" applyNumberFormat="1" applyFont="1" applyBorder="1" applyAlignment="1" applyProtection="1">
      <alignment vertical="center" shrinkToFit="1"/>
    </xf>
    <xf numFmtId="194" fontId="0" fillId="0" borderId="125" xfId="0" applyNumberFormat="1" applyFont="1" applyBorder="1" applyAlignment="1" applyProtection="1">
      <alignment vertical="center" shrinkToFit="1"/>
    </xf>
    <xf numFmtId="195" fontId="13" fillId="0" borderId="86" xfId="1" applyNumberFormat="1" applyFont="1" applyFill="1" applyBorder="1" applyAlignment="1" applyProtection="1">
      <alignment vertical="center" shrinkToFit="1"/>
    </xf>
    <xf numFmtId="0" fontId="13" fillId="0" borderId="40"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20" fillId="0" borderId="22" xfId="0" applyFont="1" applyFill="1" applyBorder="1" applyAlignment="1" applyProtection="1">
      <alignment horizontal="left" vertical="center"/>
    </xf>
    <xf numFmtId="38" fontId="12" fillId="0" borderId="108" xfId="1" applyNumberFormat="1"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28" xfId="0" applyFont="1" applyBorder="1" applyAlignment="1" applyProtection="1">
      <alignment horizontal="center" vertical="center"/>
    </xf>
    <xf numFmtId="0" fontId="18" fillId="0" borderId="1" xfId="0" applyFont="1" applyBorder="1" applyAlignment="1" applyProtection="1">
      <alignment horizontal="center" vertical="center"/>
    </xf>
    <xf numFmtId="38" fontId="12" fillId="0" borderId="28" xfId="1" applyNumberFormat="1" applyFont="1" applyBorder="1" applyAlignment="1" applyProtection="1">
      <alignment horizontal="center" vertical="center"/>
    </xf>
    <xf numFmtId="0" fontId="18" fillId="0" borderId="75" xfId="0" applyFont="1" applyBorder="1" applyAlignment="1" applyProtection="1">
      <alignment horizontal="center" vertical="center"/>
    </xf>
    <xf numFmtId="0" fontId="18" fillId="0" borderId="27" xfId="0" applyFont="1" applyBorder="1" applyAlignment="1" applyProtection="1">
      <alignment horizontal="center" vertical="center"/>
    </xf>
    <xf numFmtId="195" fontId="37" fillId="0" borderId="94" xfId="0" applyNumberFormat="1" applyFont="1" applyFill="1" applyBorder="1" applyAlignment="1" applyProtection="1">
      <alignment vertical="center" shrinkToFit="1"/>
    </xf>
    <xf numFmtId="0" fontId="12" fillId="0" borderId="126" xfId="0" applyFont="1" applyBorder="1" applyAlignment="1" applyProtection="1">
      <alignment horizontal="center" vertical="center"/>
    </xf>
    <xf numFmtId="0" fontId="12" fillId="0" borderId="50" xfId="0" applyFont="1" applyBorder="1" applyAlignment="1" applyProtection="1">
      <alignment horizontal="center" vertical="center"/>
    </xf>
    <xf numFmtId="0" fontId="12" fillId="0" borderId="67" xfId="0" applyFont="1" applyBorder="1" applyAlignment="1" applyProtection="1">
      <alignment horizontal="center" vertical="center"/>
    </xf>
    <xf numFmtId="194" fontId="37" fillId="0" borderId="130" xfId="0" applyNumberFormat="1" applyFont="1" applyFill="1" applyBorder="1" applyAlignment="1" applyProtection="1">
      <alignment vertical="center" shrinkToFit="1"/>
    </xf>
    <xf numFmtId="194" fontId="28" fillId="0" borderId="116" xfId="0" applyNumberFormat="1" applyFont="1" applyFill="1" applyBorder="1" applyAlignment="1" applyProtection="1">
      <alignment vertical="center" shrinkToFit="1"/>
    </xf>
    <xf numFmtId="194" fontId="28" fillId="0" borderId="61" xfId="0" applyNumberFormat="1" applyFont="1" applyFill="1" applyBorder="1" applyAlignment="1" applyProtection="1">
      <alignment vertical="center" shrinkToFit="1"/>
    </xf>
    <xf numFmtId="194" fontId="28" fillId="0" borderId="120" xfId="0" applyNumberFormat="1" applyFont="1" applyFill="1" applyBorder="1" applyAlignment="1" applyProtection="1">
      <alignment vertical="center" shrinkToFit="1"/>
    </xf>
    <xf numFmtId="0" fontId="12" fillId="0" borderId="126" xfId="0" applyFont="1" applyFill="1" applyBorder="1" applyAlignment="1" applyProtection="1">
      <alignment horizontal="center" vertical="center"/>
    </xf>
    <xf numFmtId="0" fontId="18" fillId="0" borderId="50" xfId="0" applyFont="1" applyBorder="1" applyAlignment="1" applyProtection="1">
      <alignment vertical="center"/>
    </xf>
    <xf numFmtId="0" fontId="18" fillId="0" borderId="67" xfId="0" applyFont="1" applyBorder="1" applyAlignment="1" applyProtection="1">
      <alignment vertical="center"/>
    </xf>
    <xf numFmtId="0" fontId="12" fillId="0" borderId="6" xfId="0" applyFont="1" applyFill="1" applyBorder="1" applyAlignment="1" applyProtection="1">
      <alignment horizontal="center" vertical="center" wrapText="1"/>
    </xf>
    <xf numFmtId="0" fontId="18" fillId="0" borderId="64" xfId="0" applyFont="1" applyBorder="1" applyAlignment="1" applyProtection="1">
      <alignment vertical="center"/>
    </xf>
    <xf numFmtId="0" fontId="18" fillId="0" borderId="65" xfId="0" applyFont="1" applyBorder="1" applyAlignment="1" applyProtection="1">
      <alignment vertical="center"/>
    </xf>
    <xf numFmtId="0" fontId="18" fillId="0" borderId="0" xfId="0" applyFont="1" applyBorder="1" applyAlignment="1" applyProtection="1">
      <alignment vertical="center"/>
    </xf>
    <xf numFmtId="184" fontId="12" fillId="0" borderId="6" xfId="0" applyNumberFormat="1" applyFont="1" applyFill="1" applyBorder="1" applyAlignment="1" applyProtection="1">
      <alignment horizontal="center" vertical="center" wrapText="1"/>
    </xf>
    <xf numFmtId="0" fontId="18" fillId="0" borderId="64" xfId="0" applyFont="1" applyBorder="1" applyAlignment="1" applyProtection="1">
      <alignment horizontal="center" vertical="center"/>
    </xf>
    <xf numFmtId="195" fontId="0" fillId="0" borderId="86" xfId="0" applyNumberFormat="1" applyFont="1" applyFill="1" applyBorder="1" applyAlignment="1" applyProtection="1">
      <alignment vertical="center" shrinkToFit="1"/>
    </xf>
    <xf numFmtId="195" fontId="0" fillId="0" borderId="89" xfId="0" applyNumberFormat="1" applyFont="1" applyFill="1" applyBorder="1" applyAlignment="1" applyProtection="1">
      <alignment vertical="center" shrinkToFit="1"/>
    </xf>
    <xf numFmtId="0" fontId="20" fillId="0" borderId="0" xfId="0" applyFont="1" applyBorder="1" applyAlignment="1" applyProtection="1">
      <alignment horizontal="right" vertical="center"/>
    </xf>
    <xf numFmtId="0" fontId="20" fillId="0" borderId="0" xfId="0" applyFont="1" applyAlignment="1" applyProtection="1">
      <alignment horizontal="right" vertical="center"/>
    </xf>
    <xf numFmtId="0" fontId="13" fillId="0" borderId="85" xfId="0" applyFont="1" applyBorder="1" applyAlignment="1" applyProtection="1">
      <alignment horizontal="left" vertical="center" wrapText="1"/>
    </xf>
    <xf numFmtId="0" fontId="13" fillId="0" borderId="88" xfId="0" applyFont="1" applyBorder="1" applyAlignment="1" applyProtection="1">
      <alignment horizontal="left" vertical="center"/>
    </xf>
    <xf numFmtId="195" fontId="35" fillId="3" borderId="86" xfId="0" applyNumberFormat="1" applyFont="1" applyFill="1" applyBorder="1" applyAlignment="1" applyProtection="1">
      <alignment vertical="center" wrapText="1"/>
      <protection locked="0"/>
    </xf>
    <xf numFmtId="195" fontId="35" fillId="3" borderId="89" xfId="0" applyNumberFormat="1" applyFont="1" applyFill="1" applyBorder="1" applyAlignment="1" applyProtection="1">
      <alignment vertical="center"/>
      <protection locked="0"/>
    </xf>
    <xf numFmtId="0" fontId="35" fillId="3" borderId="20" xfId="0" applyFont="1" applyFill="1" applyBorder="1" applyAlignment="1" applyProtection="1">
      <alignment horizontal="center" vertical="center" wrapText="1"/>
    </xf>
    <xf numFmtId="0" fontId="35" fillId="3" borderId="62" xfId="0" applyFont="1" applyFill="1" applyBorder="1" applyAlignment="1" applyProtection="1">
      <alignment horizontal="center" vertical="center"/>
    </xf>
    <xf numFmtId="195" fontId="13" fillId="0" borderId="89" xfId="0" applyNumberFormat="1" applyFont="1" applyBorder="1" applyAlignment="1" applyProtection="1">
      <alignment vertical="center" shrinkToFit="1"/>
    </xf>
    <xf numFmtId="0" fontId="13" fillId="0" borderId="66" xfId="0" applyFont="1" applyBorder="1" applyAlignment="1" applyProtection="1">
      <alignment horizontal="center" vertical="center" wrapText="1"/>
    </xf>
    <xf numFmtId="0" fontId="13" fillId="0" borderId="90" xfId="0" applyFont="1" applyBorder="1" applyAlignment="1" applyProtection="1">
      <alignment horizontal="center" vertical="center"/>
    </xf>
    <xf numFmtId="0" fontId="13" fillId="0" borderId="77" xfId="0" applyFont="1" applyBorder="1" applyAlignment="1" applyProtection="1">
      <alignment horizontal="left" vertical="center"/>
    </xf>
    <xf numFmtId="0" fontId="0" fillId="0" borderId="85" xfId="0" applyFont="1" applyBorder="1" applyAlignment="1" applyProtection="1">
      <alignment horizontal="left" vertical="center"/>
    </xf>
    <xf numFmtId="0" fontId="0" fillId="0" borderId="88" xfId="0" applyFont="1" applyBorder="1" applyAlignment="1" applyProtection="1">
      <alignment horizontal="left" vertical="center"/>
    </xf>
    <xf numFmtId="0" fontId="13" fillId="0" borderId="102" xfId="0" applyFont="1" applyFill="1" applyBorder="1" applyAlignment="1" applyProtection="1">
      <alignment horizontal="center" vertical="center"/>
    </xf>
    <xf numFmtId="0" fontId="13" fillId="0" borderId="28" xfId="0" applyFont="1" applyBorder="1" applyAlignment="1" applyProtection="1">
      <alignment horizontal="left" vertical="center" wrapText="1"/>
    </xf>
    <xf numFmtId="0" fontId="13" fillId="0" borderId="0" xfId="0" applyFont="1" applyAlignment="1" applyProtection="1">
      <alignment vertical="top" wrapText="1"/>
    </xf>
    <xf numFmtId="0" fontId="0" fillId="0" borderId="0" xfId="0" applyFont="1" applyAlignment="1" applyProtection="1">
      <alignment vertical="top"/>
    </xf>
    <xf numFmtId="0" fontId="0" fillId="0" borderId="0" xfId="0" applyFont="1" applyAlignment="1" applyProtection="1">
      <alignment vertical="center"/>
    </xf>
    <xf numFmtId="0" fontId="13" fillId="0" borderId="92" xfId="0" applyFont="1" applyBorder="1" applyAlignment="1" applyProtection="1">
      <alignment horizontal="center" vertical="center"/>
    </xf>
    <xf numFmtId="0" fontId="35" fillId="3" borderId="37" xfId="0" applyFont="1" applyFill="1" applyBorder="1" applyAlignment="1" applyProtection="1">
      <alignment horizontal="center" vertical="center"/>
    </xf>
    <xf numFmtId="194" fontId="13" fillId="0" borderId="122" xfId="1" applyNumberFormat="1" applyFont="1" applyBorder="1" applyAlignment="1" applyProtection="1">
      <alignment vertical="center" shrinkToFit="1"/>
    </xf>
    <xf numFmtId="194" fontId="0" fillId="0" borderId="123" xfId="0" applyNumberFormat="1" applyFont="1" applyBorder="1" applyAlignment="1" applyProtection="1">
      <alignment vertical="center" shrinkToFit="1"/>
    </xf>
    <xf numFmtId="0" fontId="13" fillId="0" borderId="134" xfId="0" applyFont="1" applyFill="1" applyBorder="1" applyAlignment="1" applyProtection="1">
      <alignment horizontal="center" vertical="center"/>
    </xf>
    <xf numFmtId="194" fontId="13" fillId="0" borderId="82" xfId="1" applyNumberFormat="1" applyFont="1" applyFill="1" applyBorder="1" applyAlignment="1" applyProtection="1">
      <alignment vertical="center" shrinkToFit="1"/>
    </xf>
    <xf numFmtId="0" fontId="13" fillId="0" borderId="84" xfId="0" applyFont="1" applyFill="1" applyBorder="1" applyAlignment="1" applyProtection="1">
      <alignment horizontal="center" vertical="center"/>
    </xf>
    <xf numFmtId="0" fontId="13" fillId="0" borderId="85" xfId="0" applyFont="1" applyBorder="1" applyAlignment="1" applyProtection="1">
      <alignment horizontal="left" vertical="center"/>
    </xf>
    <xf numFmtId="0" fontId="13" fillId="0" borderId="77" xfId="0" applyFont="1" applyBorder="1" applyAlignment="1" applyProtection="1">
      <alignment horizontal="left" vertical="center" wrapText="1"/>
    </xf>
    <xf numFmtId="0" fontId="23" fillId="0" borderId="28" xfId="0" applyFont="1" applyBorder="1" applyAlignment="1">
      <alignment horizontal="left" vertical="center"/>
    </xf>
    <xf numFmtId="9" fontId="24" fillId="0" borderId="11" xfId="0" applyNumberFormat="1" applyFont="1" applyBorder="1" applyAlignment="1">
      <alignment horizontal="center" vertical="center"/>
    </xf>
    <xf numFmtId="0" fontId="23" fillId="0" borderId="13" xfId="0" applyFont="1" applyBorder="1" applyAlignment="1">
      <alignment horizontal="center" vertical="center"/>
    </xf>
    <xf numFmtId="9" fontId="32" fillId="0" borderId="9" xfId="0" applyNumberFormat="1" applyFont="1" applyBorder="1" applyAlignment="1">
      <alignment horizontal="center" vertical="center"/>
    </xf>
    <xf numFmtId="0" fontId="31" fillId="0" borderId="19" xfId="0" applyFont="1" applyBorder="1" applyAlignment="1">
      <alignment horizontal="center" vertical="center"/>
    </xf>
    <xf numFmtId="0" fontId="29" fillId="0" borderId="148" xfId="0" applyFont="1" applyBorder="1" applyAlignment="1">
      <alignment vertical="center" wrapText="1"/>
    </xf>
    <xf numFmtId="0" fontId="29" fillId="0" borderId="148" xfId="0" applyFont="1" applyBorder="1" applyAlignment="1">
      <alignment vertical="center"/>
    </xf>
    <xf numFmtId="0" fontId="23" fillId="0" borderId="64" xfId="0" applyFont="1" applyBorder="1" applyAlignment="1">
      <alignment vertical="center"/>
    </xf>
    <xf numFmtId="0" fontId="23" fillId="0" borderId="28" xfId="0" applyFont="1" applyBorder="1" applyAlignment="1">
      <alignment vertical="center" shrinkToFit="1"/>
    </xf>
    <xf numFmtId="0" fontId="23" fillId="0" borderId="75" xfId="0" applyFont="1" applyBorder="1" applyAlignment="1">
      <alignment vertical="center" shrinkToFit="1"/>
    </xf>
    <xf numFmtId="0" fontId="23" fillId="0" borderId="15" xfId="0" applyFont="1" applyBorder="1" applyAlignment="1">
      <alignment horizontal="center" vertical="center"/>
    </xf>
    <xf numFmtId="0" fontId="31" fillId="0" borderId="103" xfId="0" applyFont="1" applyBorder="1" applyAlignment="1">
      <alignment horizontal="center" vertical="center"/>
    </xf>
    <xf numFmtId="0" fontId="29" fillId="0" borderId="153" xfId="0" applyFont="1" applyBorder="1" applyAlignment="1">
      <alignment vertical="center" wrapText="1"/>
    </xf>
    <xf numFmtId="0" fontId="23" fillId="0" borderId="28" xfId="0" applyFont="1" applyBorder="1" applyAlignment="1">
      <alignment vertical="center"/>
    </xf>
    <xf numFmtId="0" fontId="32" fillId="0" borderId="10" xfId="0" applyFont="1" applyBorder="1" applyAlignment="1">
      <alignment horizontal="center" wrapText="1"/>
    </xf>
    <xf numFmtId="0" fontId="31" fillId="0" borderId="20" xfId="0" applyFont="1" applyBorder="1" applyAlignment="1">
      <alignment horizontal="center"/>
    </xf>
    <xf numFmtId="0" fontId="31" fillId="0" borderId="10" xfId="0" applyFont="1" applyBorder="1" applyAlignment="1">
      <alignment horizontal="center"/>
    </xf>
    <xf numFmtId="0" fontId="23" fillId="0" borderId="140" xfId="0" applyFont="1" applyBorder="1" applyAlignment="1">
      <alignment horizontal="center" vertical="center"/>
    </xf>
    <xf numFmtId="0" fontId="23" fillId="0" borderId="142" xfId="0" applyFont="1" applyBorder="1" applyAlignment="1">
      <alignment horizontal="center" vertical="center"/>
    </xf>
    <xf numFmtId="0" fontId="23" fillId="0" borderId="108" xfId="0" applyFont="1" applyBorder="1" applyAlignment="1">
      <alignment horizontal="left" vertical="center" wrapText="1"/>
    </xf>
    <xf numFmtId="0" fontId="32" fillId="0" borderId="91" xfId="0" applyFont="1" applyBorder="1" applyAlignment="1">
      <alignment horizontal="center" wrapText="1"/>
    </xf>
    <xf numFmtId="0" fontId="31" fillId="0" borderId="83" xfId="0" applyFont="1" applyBorder="1" applyAlignment="1">
      <alignment horizontal="center"/>
    </xf>
    <xf numFmtId="9" fontId="24" fillId="0" borderId="13" xfId="0" applyNumberFormat="1" applyFont="1" applyBorder="1" applyAlignment="1">
      <alignment horizontal="center" vertical="center"/>
    </xf>
    <xf numFmtId="0" fontId="23" fillId="0" borderId="1" xfId="0" applyFont="1" applyBorder="1" applyAlignment="1">
      <alignment horizontal="center" vertical="center"/>
    </xf>
    <xf numFmtId="9" fontId="32" fillId="0" borderId="92" xfId="0" applyNumberFormat="1" applyFont="1" applyBorder="1" applyAlignment="1">
      <alignment horizontal="center" vertical="center"/>
    </xf>
    <xf numFmtId="0" fontId="31" fillId="0" borderId="13" xfId="0" applyFont="1" applyBorder="1" applyAlignment="1">
      <alignment horizontal="center" vertical="center"/>
    </xf>
    <xf numFmtId="0" fontId="29" fillId="0" borderId="147" xfId="0" applyFont="1" applyBorder="1" applyAlignment="1">
      <alignment vertical="center" wrapText="1"/>
    </xf>
    <xf numFmtId="9" fontId="32" fillId="0" borderId="10" xfId="0" applyNumberFormat="1" applyFont="1" applyBorder="1" applyAlignment="1">
      <alignment horizontal="center" vertical="center"/>
    </xf>
    <xf numFmtId="0" fontId="23" fillId="0" borderId="59" xfId="0" applyFont="1" applyBorder="1" applyAlignment="1">
      <alignment vertical="center"/>
    </xf>
    <xf numFmtId="0" fontId="23" fillId="0" borderId="8" xfId="0" applyFont="1" applyBorder="1" applyAlignment="1">
      <alignment vertical="center"/>
    </xf>
    <xf numFmtId="0" fontId="23" fillId="0" borderId="59" xfId="0" applyFont="1" applyBorder="1" applyAlignment="1">
      <alignment vertical="center" shrinkToFit="1"/>
    </xf>
    <xf numFmtId="0" fontId="23" fillId="0" borderId="8" xfId="0" applyFont="1" applyBorder="1" applyAlignment="1">
      <alignment vertical="center" shrinkToFit="1"/>
    </xf>
    <xf numFmtId="0" fontId="23" fillId="0" borderId="110" xfId="0" applyFont="1" applyBorder="1" applyAlignment="1">
      <alignment vertical="center"/>
    </xf>
    <xf numFmtId="0" fontId="23" fillId="0" borderId="18" xfId="0" applyFont="1" applyBorder="1" applyAlignment="1">
      <alignment vertical="center"/>
    </xf>
    <xf numFmtId="0" fontId="23" fillId="0" borderId="73" xfId="0" applyFont="1" applyBorder="1" applyAlignment="1">
      <alignment vertical="center"/>
    </xf>
    <xf numFmtId="0" fontId="23" fillId="0" borderId="6" xfId="0" applyFont="1" applyBorder="1" applyAlignment="1">
      <alignment horizontal="center" vertical="center"/>
    </xf>
    <xf numFmtId="0" fontId="23" fillId="0" borderId="65" xfId="0" applyFont="1" applyBorder="1" applyAlignment="1">
      <alignment horizontal="center" vertical="center"/>
    </xf>
    <xf numFmtId="0" fontId="23" fillId="0" borderId="126" xfId="0" applyFont="1" applyBorder="1" applyAlignment="1">
      <alignment horizontal="center" vertical="center"/>
    </xf>
    <xf numFmtId="0" fontId="23" fillId="0" borderId="67" xfId="0" applyFont="1" applyBorder="1" applyAlignment="1">
      <alignment horizontal="center" vertical="center"/>
    </xf>
    <xf numFmtId="0" fontId="23" fillId="0" borderId="64" xfId="0" applyFont="1" applyBorder="1" applyAlignment="1">
      <alignment horizontal="center" vertical="center"/>
    </xf>
    <xf numFmtId="0" fontId="23" fillId="0" borderId="40"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63" xfId="0" applyFont="1" applyBorder="1" applyAlignment="1">
      <alignment horizontal="center" vertical="center"/>
    </xf>
    <xf numFmtId="0" fontId="23" fillId="0" borderId="49" xfId="0" applyFont="1" applyBorder="1" applyAlignment="1">
      <alignment horizontal="center" vertical="center"/>
    </xf>
    <xf numFmtId="0" fontId="31" fillId="0" borderId="63" xfId="0" applyFont="1" applyBorder="1" applyAlignment="1">
      <alignment horizontal="center" vertical="center" shrinkToFit="1"/>
    </xf>
    <xf numFmtId="0" fontId="31" fillId="0" borderId="40" xfId="0" applyFont="1" applyBorder="1" applyAlignment="1">
      <alignment horizontal="center" vertical="center" shrinkToFit="1"/>
    </xf>
    <xf numFmtId="0" fontId="31" fillId="0" borderId="49" xfId="0" applyFont="1" applyBorder="1" applyAlignment="1">
      <alignment horizontal="center" vertical="center" shrinkToFit="1"/>
    </xf>
    <xf numFmtId="0" fontId="31" fillId="0" borderId="51" xfId="0" applyFont="1" applyBorder="1" applyAlignment="1">
      <alignment horizontal="center" vertical="center" shrinkToFit="1"/>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31" fillId="0" borderId="78" xfId="0" applyFont="1" applyBorder="1" applyAlignment="1">
      <alignment horizontal="center" vertical="center"/>
    </xf>
    <xf numFmtId="0" fontId="31" fillId="0" borderId="80" xfId="0" applyFont="1" applyBorder="1" applyAlignment="1">
      <alignment horizontal="center" vertical="center"/>
    </xf>
    <xf numFmtId="0" fontId="31" fillId="0" borderId="63" xfId="0" applyFont="1" applyBorder="1" applyAlignment="1">
      <alignment horizontal="center" vertical="center" wrapText="1" shrinkToFit="1"/>
    </xf>
    <xf numFmtId="0" fontId="31" fillId="0" borderId="65" xfId="0" applyFont="1" applyBorder="1" applyAlignment="1">
      <alignment vertical="center" shrinkToFit="1"/>
    </xf>
    <xf numFmtId="0" fontId="31" fillId="0" borderId="49" xfId="0" applyFont="1" applyBorder="1" applyAlignment="1">
      <alignment vertical="center" shrinkToFit="1"/>
    </xf>
    <xf numFmtId="0" fontId="31" fillId="0" borderId="67" xfId="0" applyFont="1" applyBorder="1" applyAlignment="1">
      <alignment vertical="center" shrinkToFit="1"/>
    </xf>
    <xf numFmtId="0" fontId="0" fillId="0" borderId="1" xfId="0" applyBorder="1" applyAlignment="1">
      <alignment horizontal="center" vertical="center"/>
    </xf>
    <xf numFmtId="0" fontId="22" fillId="0" borderId="0" xfId="0" applyFont="1" applyBorder="1" applyAlignment="1">
      <alignment horizontal="center" vertical="center"/>
    </xf>
    <xf numFmtId="0" fontId="0" fillId="0" borderId="0" xfId="0" applyBorder="1" applyAlignment="1">
      <alignment vertical="center"/>
    </xf>
    <xf numFmtId="0" fontId="23" fillId="0" borderId="137" xfId="0" applyFont="1" applyBorder="1" applyAlignment="1">
      <alignment horizontal="center" vertical="center"/>
    </xf>
    <xf numFmtId="0" fontId="23" fillId="0" borderId="138" xfId="0" applyFont="1" applyBorder="1" applyAlignment="1">
      <alignment horizontal="center" vertical="center"/>
    </xf>
    <xf numFmtId="0" fontId="23" fillId="0" borderId="17" xfId="0" applyFont="1" applyBorder="1" applyAlignment="1">
      <alignment horizontal="left" vertical="center" wrapText="1"/>
    </xf>
    <xf numFmtId="0" fontId="23" fillId="0" borderId="76" xfId="0" applyFont="1" applyBorder="1" applyAlignment="1">
      <alignment vertical="center"/>
    </xf>
    <xf numFmtId="0" fontId="23" fillId="0" borderId="59" xfId="0" applyFont="1" applyBorder="1" applyAlignment="1">
      <alignment horizontal="left" vertical="center"/>
    </xf>
    <xf numFmtId="0" fontId="23" fillId="0" borderId="0" xfId="0" applyFont="1" applyAlignment="1">
      <alignment vertical="center"/>
    </xf>
    <xf numFmtId="0" fontId="0" fillId="0" borderId="0" xfId="0"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3" fillId="0" borderId="1"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0" borderId="0" xfId="0" applyFont="1" applyAlignment="1">
      <alignment horizontal="left" vertical="center"/>
    </xf>
    <xf numFmtId="0" fontId="14" fillId="0" borderId="52" xfId="0" applyFont="1" applyBorder="1" applyAlignment="1">
      <alignment horizontal="center" vertical="center" wrapText="1"/>
    </xf>
    <xf numFmtId="0" fontId="14" fillId="0" borderId="22" xfId="0" applyFont="1" applyBorder="1" applyAlignment="1">
      <alignment horizontal="left" vertical="center"/>
    </xf>
    <xf numFmtId="0" fontId="14" fillId="0" borderId="0" xfId="0" applyFont="1" applyAlignment="1">
      <alignment horizontal="left" vertical="center"/>
    </xf>
    <xf numFmtId="0" fontId="14" fillId="4" borderId="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4" borderId="1" xfId="0" applyFont="1" applyFill="1" applyBorder="1" applyAlignment="1">
      <alignment horizontal="center" vertical="center" wrapText="1"/>
    </xf>
    <xf numFmtId="184" fontId="8" fillId="0" borderId="7" xfId="0" applyNumberFormat="1" applyFont="1" applyFill="1" applyBorder="1" applyAlignment="1" applyProtection="1">
      <alignment horizontal="left" vertical="center" indent="2"/>
    </xf>
    <xf numFmtId="0" fontId="27" fillId="0" borderId="0" xfId="0" applyFont="1" applyAlignment="1" applyProtection="1">
      <alignment horizontal="left" vertical="center" indent="2"/>
    </xf>
    <xf numFmtId="184" fontId="6" fillId="0" borderId="7" xfId="0" applyNumberFormat="1" applyFont="1" applyFill="1" applyBorder="1" applyAlignment="1" applyProtection="1">
      <alignment horizontal="left" vertical="center" indent="2"/>
    </xf>
    <xf numFmtId="0" fontId="38" fillId="0" borderId="0" xfId="0" applyFont="1" applyAlignment="1" applyProtection="1">
      <alignment horizontal="left" vertical="center" indent="2"/>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abSelected="1" view="pageBreakPreview" zoomScale="87" zoomScaleNormal="82" zoomScaleSheetLayoutView="87" workbookViewId="0">
      <selection activeCell="C7" sqref="C7:D7"/>
    </sheetView>
  </sheetViews>
  <sheetFormatPr defaultRowHeight="19.5" customHeight="1" x14ac:dyDescent="0.15"/>
  <cols>
    <col min="1" max="1" width="12.5" style="2" customWidth="1"/>
    <col min="2" max="2" width="16.75" style="2" customWidth="1"/>
    <col min="3" max="3" width="18.625" style="2" customWidth="1"/>
    <col min="4" max="4" width="7.625" style="10" customWidth="1"/>
    <col min="5" max="5" width="13.375" style="2" customWidth="1"/>
    <col min="6" max="6" width="7.625" style="10" customWidth="1"/>
    <col min="7" max="7" width="15.625" style="2" customWidth="1"/>
    <col min="8" max="8" width="7.625" style="10" customWidth="1"/>
    <col min="9" max="9" width="18.625" style="8" customWidth="1"/>
    <col min="10" max="10" width="9.875" style="2" customWidth="1"/>
    <col min="11" max="11" width="18.25" style="10" customWidth="1"/>
    <col min="12" max="12" width="15.625" style="8" customWidth="1"/>
    <col min="13" max="13" width="9.75" style="10" customWidth="1"/>
    <col min="14" max="14" width="18.625" style="8" customWidth="1"/>
    <col min="15" max="15" width="10.625" style="10" customWidth="1"/>
    <col min="16" max="16" width="13.5" style="2" customWidth="1"/>
    <col min="17" max="17" width="8.625" style="10" customWidth="1"/>
    <col min="18" max="18" width="13.375" style="8" customWidth="1"/>
    <col min="19" max="19" width="4.875" style="10" customWidth="1"/>
    <col min="20" max="16384" width="9" style="1"/>
  </cols>
  <sheetData>
    <row r="1" spans="1:24" s="6" customFormat="1" ht="22.5" customHeight="1" x14ac:dyDescent="0.15">
      <c r="A1" s="383" t="s">
        <v>177</v>
      </c>
      <c r="B1" s="383"/>
      <c r="C1" s="383"/>
      <c r="D1" s="383"/>
      <c r="E1" s="383"/>
      <c r="F1" s="383"/>
      <c r="G1" s="383"/>
      <c r="H1" s="383"/>
      <c r="I1" s="383"/>
      <c r="J1" s="383"/>
      <c r="K1" s="16"/>
      <c r="L1" s="7"/>
      <c r="M1" s="17"/>
      <c r="O1" s="7"/>
    </row>
    <row r="2" spans="1:24" s="13" customFormat="1" ht="24" customHeight="1" x14ac:dyDescent="0.15"/>
    <row r="3" spans="1:24" s="13" customFormat="1" ht="18.75" customHeight="1" thickBot="1" x14ac:dyDescent="0.2">
      <c r="A3" s="399" t="s">
        <v>178</v>
      </c>
      <c r="B3" s="400"/>
      <c r="C3" s="14"/>
      <c r="D3" s="18"/>
      <c r="E3" s="14"/>
      <c r="H3" s="18"/>
      <c r="I3" s="14"/>
      <c r="J3" s="14"/>
      <c r="K3" s="227"/>
      <c r="L3" s="227"/>
      <c r="N3" s="18"/>
    </row>
    <row r="4" spans="1:24" s="13" customFormat="1" ht="21" customHeight="1" x14ac:dyDescent="0.15">
      <c r="A4" s="335" t="s">
        <v>88</v>
      </c>
      <c r="B4" s="336"/>
      <c r="C4" s="319" t="s">
        <v>165</v>
      </c>
      <c r="D4" s="320"/>
      <c r="E4" s="87"/>
      <c r="F4" s="25"/>
      <c r="G4" s="215" t="s">
        <v>26</v>
      </c>
      <c r="H4" s="219"/>
      <c r="I4" s="219"/>
      <c r="J4" s="219"/>
      <c r="K4" s="219"/>
      <c r="L4" s="81"/>
      <c r="M4" s="82"/>
      <c r="N4" s="76"/>
      <c r="O4" s="83"/>
      <c r="P4" s="84"/>
      <c r="Q4" s="84"/>
      <c r="R4" s="6"/>
      <c r="S4" s="18"/>
    </row>
    <row r="5" spans="1:24" s="13" customFormat="1" ht="30" customHeight="1" x14ac:dyDescent="0.25">
      <c r="A5" s="337"/>
      <c r="B5" s="338"/>
      <c r="C5" s="321"/>
      <c r="D5" s="322"/>
      <c r="E5" s="341" t="s">
        <v>53</v>
      </c>
      <c r="F5" s="342"/>
      <c r="G5" s="342"/>
      <c r="H5" s="342"/>
      <c r="I5" s="342"/>
      <c r="J5" s="342"/>
      <c r="K5" s="342"/>
      <c r="L5" s="220"/>
      <c r="M5" s="220"/>
      <c r="N5" s="220"/>
      <c r="O5" s="220"/>
      <c r="P5" s="220"/>
      <c r="Q5" s="220"/>
      <c r="R5" s="6"/>
      <c r="S5" s="18"/>
    </row>
    <row r="6" spans="1:24" s="13" customFormat="1" ht="22.5" customHeight="1" x14ac:dyDescent="0.15">
      <c r="A6" s="339"/>
      <c r="B6" s="340"/>
      <c r="C6" s="401" t="s">
        <v>15</v>
      </c>
      <c r="D6" s="402"/>
      <c r="E6" s="343" t="s">
        <v>203</v>
      </c>
      <c r="F6" s="344"/>
      <c r="G6" s="344"/>
      <c r="H6" s="344"/>
      <c r="I6" s="344"/>
      <c r="J6" s="344"/>
      <c r="K6" s="344"/>
      <c r="L6" s="344"/>
      <c r="M6" s="344"/>
      <c r="N6" s="344"/>
      <c r="O6" s="344"/>
      <c r="P6" s="221"/>
      <c r="Q6" s="221"/>
      <c r="R6" s="6"/>
      <c r="S6" s="18"/>
    </row>
    <row r="7" spans="1:24" s="85" customFormat="1" ht="33" customHeight="1" thickBot="1" x14ac:dyDescent="0.2">
      <c r="A7" s="331"/>
      <c r="B7" s="332"/>
      <c r="C7" s="333">
        <v>0</v>
      </c>
      <c r="D7" s="334"/>
      <c r="E7" s="344"/>
      <c r="F7" s="344"/>
      <c r="G7" s="344"/>
      <c r="H7" s="344"/>
      <c r="I7" s="344"/>
      <c r="J7" s="344"/>
      <c r="K7" s="344"/>
      <c r="L7" s="344"/>
      <c r="M7" s="344"/>
      <c r="N7" s="344"/>
      <c r="O7" s="344"/>
      <c r="P7" s="221"/>
      <c r="Q7" s="221"/>
      <c r="R7" s="86"/>
      <c r="S7" s="16"/>
    </row>
    <row r="8" spans="1:24" s="85" customFormat="1" ht="18.75" customHeight="1" x14ac:dyDescent="0.15">
      <c r="A8" s="80"/>
      <c r="B8" s="80"/>
      <c r="C8" s="80"/>
      <c r="D8" s="16"/>
      <c r="E8" s="344"/>
      <c r="F8" s="344"/>
      <c r="G8" s="344"/>
      <c r="H8" s="344"/>
      <c r="I8" s="344"/>
      <c r="J8" s="344"/>
      <c r="K8" s="344"/>
      <c r="L8" s="344"/>
      <c r="M8" s="344"/>
      <c r="N8" s="344"/>
      <c r="O8" s="344"/>
      <c r="P8" s="221"/>
      <c r="Q8" s="221"/>
      <c r="R8" s="86"/>
      <c r="S8" s="16"/>
    </row>
    <row r="9" spans="1:24" ht="18" customHeight="1" thickBot="1" x14ac:dyDescent="0.2">
      <c r="A9" s="383" t="s">
        <v>179</v>
      </c>
      <c r="B9" s="383"/>
      <c r="C9" s="12"/>
      <c r="D9" s="16"/>
      <c r="E9" s="12"/>
      <c r="F9" s="16"/>
      <c r="G9" s="12"/>
      <c r="H9" s="16"/>
      <c r="I9" s="12"/>
      <c r="J9" s="12"/>
      <c r="K9" s="16"/>
      <c r="L9" s="12"/>
      <c r="M9" s="16"/>
      <c r="N9" s="12"/>
      <c r="O9" s="16"/>
      <c r="P9" s="12"/>
      <c r="Q9" s="16"/>
      <c r="R9" s="12"/>
      <c r="S9" s="16"/>
    </row>
    <row r="10" spans="1:24" ht="19.5" customHeight="1" x14ac:dyDescent="0.15">
      <c r="A10" s="388" t="s">
        <v>19</v>
      </c>
      <c r="B10" s="389"/>
      <c r="C10" s="366" t="s">
        <v>166</v>
      </c>
      <c r="D10" s="336"/>
      <c r="E10" s="396" t="s">
        <v>51</v>
      </c>
      <c r="F10" s="397"/>
      <c r="G10" s="325" t="s">
        <v>48</v>
      </c>
      <c r="H10" s="326"/>
      <c r="I10" s="222"/>
      <c r="J10" s="222"/>
      <c r="K10" s="68"/>
      <c r="L10" s="68"/>
      <c r="M10" s="68"/>
      <c r="N10" s="68"/>
      <c r="O10" s="68"/>
      <c r="P10" s="68"/>
      <c r="Q10" s="68"/>
      <c r="R10" s="68"/>
      <c r="S10" s="68"/>
    </row>
    <row r="11" spans="1:24" ht="19.5" customHeight="1" x14ac:dyDescent="0.15">
      <c r="A11" s="390"/>
      <c r="B11" s="391"/>
      <c r="C11" s="367"/>
      <c r="D11" s="338"/>
      <c r="E11" s="398"/>
      <c r="F11" s="369"/>
      <c r="G11" s="327"/>
      <c r="H11" s="328"/>
      <c r="I11" s="223"/>
      <c r="J11" s="223"/>
      <c r="K11" s="223"/>
      <c r="L11" s="223"/>
      <c r="M11" s="223"/>
      <c r="N11" s="223"/>
      <c r="O11" s="223"/>
      <c r="P11" s="223"/>
      <c r="Q11" s="223"/>
      <c r="R11" s="224"/>
      <c r="S11" s="224"/>
      <c r="X11" s="19"/>
    </row>
    <row r="12" spans="1:24" ht="20.25" customHeight="1" x14ac:dyDescent="0.15">
      <c r="A12" s="390"/>
      <c r="B12" s="391"/>
      <c r="C12" s="367"/>
      <c r="D12" s="338"/>
      <c r="E12" s="398"/>
      <c r="F12" s="369"/>
      <c r="G12" s="327"/>
      <c r="H12" s="328"/>
      <c r="I12" s="223"/>
      <c r="J12" s="223"/>
      <c r="K12" s="223"/>
      <c r="L12" s="223"/>
      <c r="M12" s="223"/>
      <c r="N12" s="223"/>
      <c r="O12" s="223"/>
      <c r="P12" s="223"/>
      <c r="Q12" s="223"/>
      <c r="R12" s="224"/>
      <c r="S12" s="224"/>
    </row>
    <row r="13" spans="1:24" ht="34.5" customHeight="1" thickBot="1" x14ac:dyDescent="0.2">
      <c r="A13" s="390"/>
      <c r="B13" s="391"/>
      <c r="C13" s="392" t="s">
        <v>50</v>
      </c>
      <c r="D13" s="393"/>
      <c r="E13" s="394" t="s">
        <v>98</v>
      </c>
      <c r="F13" s="395"/>
      <c r="G13" s="329" t="s">
        <v>99</v>
      </c>
      <c r="H13" s="330"/>
      <c r="I13" s="223"/>
      <c r="J13" s="223"/>
      <c r="K13" s="223"/>
      <c r="L13" s="223"/>
      <c r="M13" s="223"/>
      <c r="N13" s="223"/>
      <c r="O13" s="223"/>
      <c r="P13" s="223"/>
      <c r="Q13" s="223"/>
      <c r="R13" s="224"/>
      <c r="S13" s="224"/>
    </row>
    <row r="14" spans="1:24" ht="32.25" customHeight="1" thickTop="1" thickBot="1" x14ac:dyDescent="0.2">
      <c r="A14" s="323" t="s">
        <v>10</v>
      </c>
      <c r="B14" s="324"/>
      <c r="C14" s="216">
        <f>使用量算出シート!I27</f>
        <v>0</v>
      </c>
      <c r="D14" s="217" t="s">
        <v>13</v>
      </c>
      <c r="E14" s="317">
        <f>C7</f>
        <v>0</v>
      </c>
      <c r="F14" s="318"/>
      <c r="G14" s="214">
        <f>C14*E14</f>
        <v>0</v>
      </c>
      <c r="H14" s="77" t="s">
        <v>25</v>
      </c>
      <c r="I14" s="223"/>
      <c r="J14" s="223"/>
      <c r="K14" s="223"/>
      <c r="L14" s="223"/>
      <c r="M14" s="223"/>
      <c r="N14" s="223"/>
      <c r="O14" s="223"/>
      <c r="P14" s="223"/>
      <c r="Q14" s="223"/>
      <c r="R14" s="224"/>
      <c r="S14" s="224"/>
    </row>
    <row r="15" spans="1:24" ht="18" customHeight="1" x14ac:dyDescent="0.15">
      <c r="A15" s="3"/>
      <c r="B15" s="3"/>
      <c r="C15" s="5"/>
      <c r="E15" s="4"/>
      <c r="F15" s="11"/>
      <c r="G15" s="223"/>
      <c r="H15" s="223"/>
      <c r="I15" s="223"/>
      <c r="J15" s="223"/>
      <c r="K15" s="223"/>
      <c r="L15" s="223"/>
      <c r="M15" s="223"/>
      <c r="N15" s="223"/>
      <c r="O15" s="223"/>
      <c r="P15" s="223"/>
      <c r="Q15" s="223"/>
      <c r="R15" s="9"/>
      <c r="S15" s="9"/>
    </row>
    <row r="16" spans="1:24" s="2" customFormat="1" ht="19.5" customHeight="1" thickBot="1" x14ac:dyDescent="0.2">
      <c r="A16" s="383" t="s">
        <v>180</v>
      </c>
      <c r="B16" s="383"/>
      <c r="C16" s="12"/>
      <c r="D16" s="16"/>
      <c r="E16" s="12"/>
      <c r="F16" s="16"/>
      <c r="G16" s="223"/>
      <c r="H16" s="223"/>
      <c r="I16" s="223"/>
      <c r="J16" s="223"/>
      <c r="K16" s="223"/>
      <c r="L16" s="223"/>
      <c r="M16" s="223"/>
      <c r="N16" s="223"/>
      <c r="O16" s="223"/>
      <c r="P16" s="223"/>
      <c r="Q16" s="223"/>
      <c r="R16" s="12"/>
      <c r="S16" s="16"/>
    </row>
    <row r="17" spans="1:19" ht="19.5" customHeight="1" x14ac:dyDescent="0.15">
      <c r="A17" s="360" t="s">
        <v>20</v>
      </c>
      <c r="B17" s="361"/>
      <c r="C17" s="366" t="s">
        <v>16</v>
      </c>
      <c r="D17" s="336"/>
      <c r="E17" s="372" t="s">
        <v>46</v>
      </c>
      <c r="F17" s="373"/>
      <c r="G17" s="373"/>
      <c r="H17" s="373"/>
      <c r="I17" s="373"/>
      <c r="J17" s="373"/>
      <c r="K17" s="373"/>
      <c r="L17" s="373"/>
      <c r="M17" s="374"/>
      <c r="N17" s="354" t="s">
        <v>47</v>
      </c>
      <c r="O17" s="355"/>
      <c r="P17" s="72"/>
      <c r="Q17" s="72"/>
      <c r="R17" s="72"/>
      <c r="S17" s="72"/>
    </row>
    <row r="18" spans="1:19" ht="19.5" customHeight="1" x14ac:dyDescent="0.15">
      <c r="A18" s="362"/>
      <c r="B18" s="363"/>
      <c r="C18" s="367"/>
      <c r="D18" s="338"/>
      <c r="E18" s="375" t="s">
        <v>9</v>
      </c>
      <c r="F18" s="376"/>
      <c r="G18" s="376"/>
      <c r="H18" s="376"/>
      <c r="I18" s="376"/>
      <c r="J18" s="377"/>
      <c r="K18" s="375" t="s">
        <v>44</v>
      </c>
      <c r="L18" s="376"/>
      <c r="M18" s="377"/>
      <c r="N18" s="356"/>
      <c r="O18" s="357"/>
      <c r="P18" s="73"/>
      <c r="Q18" s="73"/>
      <c r="R18" s="72"/>
      <c r="S18" s="72"/>
    </row>
    <row r="19" spans="1:19" ht="20.25" customHeight="1" x14ac:dyDescent="0.15">
      <c r="A19" s="362"/>
      <c r="B19" s="363"/>
      <c r="C19" s="367"/>
      <c r="D19" s="338"/>
      <c r="E19" s="368" t="s">
        <v>7</v>
      </c>
      <c r="F19" s="369"/>
      <c r="G19" s="381" t="s">
        <v>17</v>
      </c>
      <c r="H19" s="381"/>
      <c r="I19" s="380" t="s">
        <v>18</v>
      </c>
      <c r="J19" s="380"/>
      <c r="K19" s="286" t="s">
        <v>43</v>
      </c>
      <c r="L19" s="378" t="s">
        <v>45</v>
      </c>
      <c r="M19" s="379"/>
      <c r="N19" s="358"/>
      <c r="O19" s="359"/>
      <c r="P19" s="72"/>
      <c r="Q19" s="72"/>
      <c r="R19" s="72"/>
      <c r="S19" s="72"/>
    </row>
    <row r="20" spans="1:19" ht="19.5" customHeight="1" thickBot="1" x14ac:dyDescent="0.2">
      <c r="A20" s="364"/>
      <c r="B20" s="365"/>
      <c r="C20" s="352" t="s">
        <v>100</v>
      </c>
      <c r="D20" s="352"/>
      <c r="E20" s="370"/>
      <c r="F20" s="371"/>
      <c r="G20" s="381" t="s">
        <v>74</v>
      </c>
      <c r="H20" s="381"/>
      <c r="I20" s="380" t="s">
        <v>101</v>
      </c>
      <c r="J20" s="380"/>
      <c r="K20" s="286" t="s">
        <v>52</v>
      </c>
      <c r="L20" s="380" t="s">
        <v>102</v>
      </c>
      <c r="M20" s="380"/>
      <c r="N20" s="352" t="s">
        <v>49</v>
      </c>
      <c r="O20" s="353"/>
      <c r="P20" s="72"/>
      <c r="Q20" s="72"/>
      <c r="R20" s="72"/>
      <c r="S20" s="72"/>
    </row>
    <row r="21" spans="1:19" ht="30.75" customHeight="1" thickTop="1" x14ac:dyDescent="0.15">
      <c r="A21" s="412" t="s">
        <v>10</v>
      </c>
      <c r="B21" s="413"/>
      <c r="C21" s="225">
        <f>使用量算出シート!O64</f>
        <v>0</v>
      </c>
      <c r="D21" s="218" t="s">
        <v>11</v>
      </c>
      <c r="E21" s="414" t="s">
        <v>21</v>
      </c>
      <c r="F21" s="415"/>
      <c r="G21" s="403">
        <f>C7</f>
        <v>0</v>
      </c>
      <c r="H21" s="403"/>
      <c r="I21" s="207">
        <f>ROUND(C21*G21,4)</f>
        <v>0</v>
      </c>
      <c r="J21" s="23" t="s">
        <v>12</v>
      </c>
      <c r="K21" s="69">
        <v>1</v>
      </c>
      <c r="L21" s="203">
        <f t="shared" ref="L21:L26" si="0">I21*K21</f>
        <v>0</v>
      </c>
      <c r="M21" s="24" t="s">
        <v>14</v>
      </c>
      <c r="N21" s="313">
        <f>SUM(L21:L29)</f>
        <v>0</v>
      </c>
      <c r="O21" s="348" t="s">
        <v>12</v>
      </c>
      <c r="P21" s="74"/>
      <c r="Q21" s="67"/>
      <c r="R21" s="74"/>
      <c r="S21" s="75"/>
    </row>
    <row r="22" spans="1:19" ht="30.75" customHeight="1" x14ac:dyDescent="0.15">
      <c r="A22" s="298" t="s">
        <v>1</v>
      </c>
      <c r="B22" s="416"/>
      <c r="C22" s="417">
        <f>使用量算出シート!O66</f>
        <v>0</v>
      </c>
      <c r="D22" s="410" t="s">
        <v>4</v>
      </c>
      <c r="E22" s="345" t="s">
        <v>21</v>
      </c>
      <c r="F22" s="346"/>
      <c r="G22" s="347">
        <f>'【資料2-2】排出係数'!J7</f>
        <v>2.2299999999999998E-3</v>
      </c>
      <c r="H22" s="347"/>
      <c r="I22" s="208">
        <f>ROUND(C22*G22,4)</f>
        <v>0</v>
      </c>
      <c r="J22" s="199" t="s">
        <v>12</v>
      </c>
      <c r="K22" s="70">
        <v>1</v>
      </c>
      <c r="L22" s="204">
        <f t="shared" si="0"/>
        <v>0</v>
      </c>
      <c r="M22" s="20" t="s">
        <v>14</v>
      </c>
      <c r="N22" s="314"/>
      <c r="O22" s="349"/>
      <c r="P22" s="74"/>
      <c r="Q22" s="67"/>
      <c r="R22" s="74"/>
      <c r="S22" s="75"/>
    </row>
    <row r="23" spans="1:19" ht="30.75" customHeight="1" x14ac:dyDescent="0.15">
      <c r="A23" s="405"/>
      <c r="B23" s="406"/>
      <c r="C23" s="417"/>
      <c r="D23" s="410"/>
      <c r="E23" s="345" t="s">
        <v>6</v>
      </c>
      <c r="F23" s="346"/>
      <c r="G23" s="387">
        <f>'【資料2-2】排出係数'!J12</f>
        <v>2.3999999999999999E-6</v>
      </c>
      <c r="H23" s="387"/>
      <c r="I23" s="208">
        <f>ROUND(C22*G23,4)</f>
        <v>0</v>
      </c>
      <c r="J23" s="15" t="s">
        <v>5</v>
      </c>
      <c r="K23" s="70">
        <v>25</v>
      </c>
      <c r="L23" s="204">
        <f t="shared" si="0"/>
        <v>0</v>
      </c>
      <c r="M23" s="20" t="s">
        <v>14</v>
      </c>
      <c r="N23" s="314"/>
      <c r="O23" s="349"/>
      <c r="P23" s="74"/>
      <c r="Q23" s="67"/>
      <c r="R23" s="74"/>
      <c r="S23" s="75"/>
    </row>
    <row r="24" spans="1:19" ht="30.75" customHeight="1" x14ac:dyDescent="0.15">
      <c r="A24" s="407"/>
      <c r="B24" s="408"/>
      <c r="C24" s="417"/>
      <c r="D24" s="410"/>
      <c r="E24" s="345" t="s">
        <v>22</v>
      </c>
      <c r="F24" s="346"/>
      <c r="G24" s="382">
        <f>'【資料2-2】排出係数'!J17</f>
        <v>2.7999999999999999E-8</v>
      </c>
      <c r="H24" s="382"/>
      <c r="I24" s="209">
        <f>ROUND(C22*G24,4)</f>
        <v>0</v>
      </c>
      <c r="J24" s="15" t="s">
        <v>24</v>
      </c>
      <c r="K24" s="70">
        <v>298</v>
      </c>
      <c r="L24" s="204">
        <f t="shared" si="0"/>
        <v>0</v>
      </c>
      <c r="M24" s="20" t="s">
        <v>14</v>
      </c>
      <c r="N24" s="314"/>
      <c r="O24" s="349"/>
      <c r="P24" s="74"/>
      <c r="Q24" s="67"/>
      <c r="R24" s="74"/>
      <c r="S24" s="75"/>
    </row>
    <row r="25" spans="1:19" ht="30.75" customHeight="1" x14ac:dyDescent="0.15">
      <c r="A25" s="405" t="s">
        <v>159</v>
      </c>
      <c r="B25" s="406"/>
      <c r="C25" s="311">
        <f>使用量算出シート!O68</f>
        <v>0</v>
      </c>
      <c r="D25" s="409" t="s">
        <v>2</v>
      </c>
      <c r="E25" s="306" t="s">
        <v>21</v>
      </c>
      <c r="F25" s="307"/>
      <c r="G25" s="308">
        <f>'【資料2-2】排出係数'!J6</f>
        <v>3.0000000000000001E-3</v>
      </c>
      <c r="H25" s="308"/>
      <c r="I25" s="210">
        <f>ROUND(C25*G25,4)</f>
        <v>0</v>
      </c>
      <c r="J25" s="200" t="s">
        <v>12</v>
      </c>
      <c r="K25" s="117">
        <v>1</v>
      </c>
      <c r="L25" s="205">
        <f t="shared" si="0"/>
        <v>0</v>
      </c>
      <c r="M25" s="118" t="s">
        <v>14</v>
      </c>
      <c r="N25" s="314"/>
      <c r="O25" s="349"/>
      <c r="P25" s="74"/>
      <c r="Q25" s="67"/>
      <c r="R25" s="74"/>
      <c r="S25" s="75"/>
    </row>
    <row r="26" spans="1:19" ht="30.75" customHeight="1" x14ac:dyDescent="0.15">
      <c r="A26" s="405"/>
      <c r="B26" s="406"/>
      <c r="C26" s="311"/>
      <c r="D26" s="409"/>
      <c r="E26" s="306" t="s">
        <v>6</v>
      </c>
      <c r="F26" s="307"/>
      <c r="G26" s="411">
        <f>'【資料2-2】排出係数'!J11</f>
        <v>2.7E-6</v>
      </c>
      <c r="H26" s="411"/>
      <c r="I26" s="211">
        <f>ROUND(C25*G26,4)</f>
        <v>0</v>
      </c>
      <c r="J26" s="119" t="s">
        <v>3</v>
      </c>
      <c r="K26" s="117">
        <v>25</v>
      </c>
      <c r="L26" s="205">
        <f t="shared" si="0"/>
        <v>0</v>
      </c>
      <c r="M26" s="118" t="s">
        <v>14</v>
      </c>
      <c r="N26" s="314"/>
      <c r="O26" s="349"/>
      <c r="P26" s="74"/>
      <c r="Q26" s="67"/>
      <c r="R26" s="74"/>
      <c r="S26" s="75"/>
    </row>
    <row r="27" spans="1:19" ht="30.75" customHeight="1" x14ac:dyDescent="0.15">
      <c r="A27" s="407"/>
      <c r="B27" s="408"/>
      <c r="C27" s="312"/>
      <c r="D27" s="410"/>
      <c r="E27" s="345" t="s">
        <v>22</v>
      </c>
      <c r="F27" s="346"/>
      <c r="G27" s="382">
        <f>'【資料2-2】排出係数'!J16</f>
        <v>3.1E-8</v>
      </c>
      <c r="H27" s="382"/>
      <c r="I27" s="212">
        <f>ROUND(C25*G27,4)</f>
        <v>0</v>
      </c>
      <c r="J27" s="15" t="s">
        <v>23</v>
      </c>
      <c r="K27" s="70">
        <v>298</v>
      </c>
      <c r="L27" s="204">
        <f t="shared" ref="L27" si="1">I27*K27</f>
        <v>0</v>
      </c>
      <c r="M27" s="20" t="s">
        <v>14</v>
      </c>
      <c r="N27" s="314"/>
      <c r="O27" s="349"/>
      <c r="P27" s="74"/>
      <c r="Q27" s="67"/>
      <c r="R27" s="74"/>
      <c r="S27" s="75"/>
    </row>
    <row r="28" spans="1:19" ht="30.75" customHeight="1" x14ac:dyDescent="0.15">
      <c r="A28" s="298" t="s">
        <v>0</v>
      </c>
      <c r="B28" s="299"/>
      <c r="C28" s="302">
        <f>使用量算出シート!O70</f>
        <v>0</v>
      </c>
      <c r="D28" s="304" t="s">
        <v>173</v>
      </c>
      <c r="E28" s="306" t="s">
        <v>21</v>
      </c>
      <c r="F28" s="307"/>
      <c r="G28" s="308">
        <f>'【資料2-2】排出係数'!J5</f>
        <v>2.49E-3</v>
      </c>
      <c r="H28" s="308"/>
      <c r="I28" s="210">
        <f>ROUND(C28*G28,4)</f>
        <v>0</v>
      </c>
      <c r="J28" s="200" t="s">
        <v>12</v>
      </c>
      <c r="K28" s="117">
        <v>1</v>
      </c>
      <c r="L28" s="205">
        <f>I28*K28</f>
        <v>0</v>
      </c>
      <c r="M28" s="118" t="s">
        <v>14</v>
      </c>
      <c r="N28" s="315"/>
      <c r="O28" s="350"/>
      <c r="P28" s="74"/>
      <c r="Q28" s="67"/>
      <c r="R28" s="74"/>
      <c r="S28" s="75"/>
    </row>
    <row r="29" spans="1:19" ht="30.75" customHeight="1" thickBot="1" x14ac:dyDescent="0.2">
      <c r="A29" s="300"/>
      <c r="B29" s="301"/>
      <c r="C29" s="303"/>
      <c r="D29" s="305"/>
      <c r="E29" s="309" t="s">
        <v>22</v>
      </c>
      <c r="F29" s="310"/>
      <c r="G29" s="404">
        <f>'【資料2-2】排出係数'!J21</f>
        <v>6.1999999999999999E-8</v>
      </c>
      <c r="H29" s="404"/>
      <c r="I29" s="213">
        <f>ROUND(C28*G29,4)</f>
        <v>0</v>
      </c>
      <c r="J29" s="21" t="s">
        <v>174</v>
      </c>
      <c r="K29" s="71">
        <v>298</v>
      </c>
      <c r="L29" s="206">
        <f t="shared" ref="L29" si="2">I29*K29</f>
        <v>0</v>
      </c>
      <c r="M29" s="22" t="s">
        <v>14</v>
      </c>
      <c r="N29" s="316"/>
      <c r="O29" s="351"/>
      <c r="P29" s="74"/>
      <c r="Q29" s="67"/>
      <c r="R29" s="74"/>
      <c r="S29" s="75"/>
    </row>
    <row r="30" spans="1:19" ht="24" customHeight="1" thickBot="1" x14ac:dyDescent="0.2">
      <c r="A30" s="5"/>
      <c r="B30" s="5"/>
      <c r="C30" s="5"/>
      <c r="E30" s="5"/>
      <c r="G30" s="76"/>
      <c r="H30" s="226"/>
      <c r="I30" s="226"/>
      <c r="J30" s="5"/>
      <c r="L30" s="10"/>
      <c r="N30" s="10"/>
      <c r="P30" s="5"/>
      <c r="R30" s="10"/>
    </row>
    <row r="31" spans="1:19" ht="36.75" customHeight="1" thickBot="1" x14ac:dyDescent="0.2">
      <c r="A31" s="5"/>
      <c r="B31" s="5"/>
      <c r="C31" s="5"/>
      <c r="E31" s="5"/>
      <c r="G31" s="76"/>
      <c r="H31" s="226"/>
      <c r="I31" s="226"/>
      <c r="J31" s="5"/>
      <c r="K31" s="384" t="s">
        <v>103</v>
      </c>
      <c r="L31" s="385"/>
      <c r="M31" s="386"/>
      <c r="N31" s="202">
        <f>E14+N21</f>
        <v>0</v>
      </c>
      <c r="O31" s="78" t="s">
        <v>14</v>
      </c>
      <c r="R31" s="10"/>
    </row>
    <row r="34" ht="20.25" customHeight="1" x14ac:dyDescent="0.15"/>
  </sheetData>
  <sheetProtection algorithmName="SHA-512" hashValue="JGAQTz+F3M8sgxLI1/uEnlU8da3v4xdAeY3Io45Wp7QUoUM/bejNDKMTMX357z1s6HNNIbtYi6p8YPUlyKnBLg==" saltValue="0ddLZ3hPTBgABJ77TO805g==" spinCount="100000" sheet="1" selectLockedCells="1"/>
  <mergeCells count="66">
    <mergeCell ref="A21:B21"/>
    <mergeCell ref="E21:F21"/>
    <mergeCell ref="A22:B24"/>
    <mergeCell ref="C22:C24"/>
    <mergeCell ref="D22:D24"/>
    <mergeCell ref="E23:F23"/>
    <mergeCell ref="E24:F24"/>
    <mergeCell ref="D25:D27"/>
    <mergeCell ref="E26:F26"/>
    <mergeCell ref="G26:H26"/>
    <mergeCell ref="E27:F27"/>
    <mergeCell ref="G27:H27"/>
    <mergeCell ref="A16:B16"/>
    <mergeCell ref="K31:M31"/>
    <mergeCell ref="G23:H23"/>
    <mergeCell ref="A1:J1"/>
    <mergeCell ref="A9:B9"/>
    <mergeCell ref="A10:B13"/>
    <mergeCell ref="C13:D13"/>
    <mergeCell ref="E13:F13"/>
    <mergeCell ref="C10:D12"/>
    <mergeCell ref="E10:F12"/>
    <mergeCell ref="A3:B3"/>
    <mergeCell ref="C6:D6"/>
    <mergeCell ref="L20:M20"/>
    <mergeCell ref="G21:H21"/>
    <mergeCell ref="G29:H29"/>
    <mergeCell ref="A25:B27"/>
    <mergeCell ref="O21:O29"/>
    <mergeCell ref="N20:O20"/>
    <mergeCell ref="N17:O19"/>
    <mergeCell ref="A17:B20"/>
    <mergeCell ref="C17:D19"/>
    <mergeCell ref="E19:F20"/>
    <mergeCell ref="C20:D20"/>
    <mergeCell ref="E17:M17"/>
    <mergeCell ref="K18:M18"/>
    <mergeCell ref="L19:M19"/>
    <mergeCell ref="I19:J19"/>
    <mergeCell ref="E18:J18"/>
    <mergeCell ref="G19:H19"/>
    <mergeCell ref="G20:H20"/>
    <mergeCell ref="I20:J20"/>
    <mergeCell ref="G24:H24"/>
    <mergeCell ref="C25:C27"/>
    <mergeCell ref="N21:N29"/>
    <mergeCell ref="E14:F14"/>
    <mergeCell ref="C4:D5"/>
    <mergeCell ref="A14:B14"/>
    <mergeCell ref="G10:H12"/>
    <mergeCell ref="G13:H13"/>
    <mergeCell ref="A7:B7"/>
    <mergeCell ref="C7:D7"/>
    <mergeCell ref="A4:B6"/>
    <mergeCell ref="E5:K5"/>
    <mergeCell ref="E6:O8"/>
    <mergeCell ref="E22:F22"/>
    <mergeCell ref="G22:H22"/>
    <mergeCell ref="E25:F25"/>
    <mergeCell ref="G25:H25"/>
    <mergeCell ref="A28:B29"/>
    <mergeCell ref="C28:C29"/>
    <mergeCell ref="D28:D29"/>
    <mergeCell ref="E28:F28"/>
    <mergeCell ref="G28:H28"/>
    <mergeCell ref="E29:F29"/>
  </mergeCells>
  <phoneticPr fontId="1"/>
  <printOptions horizontalCentered="1"/>
  <pageMargins left="0.59055118110236227" right="0.59055118110236227" top="0.78740157480314965" bottom="0.39370078740157483"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BreakPreview" topLeftCell="A7" zoomScaleNormal="100" zoomScaleSheetLayoutView="100" workbookViewId="0">
      <selection activeCell="B9" sqref="B9:B10"/>
    </sheetView>
  </sheetViews>
  <sheetFormatPr defaultRowHeight="15.75" x14ac:dyDescent="0.15"/>
  <cols>
    <col min="1" max="1" width="20.875" style="229" bestFit="1" customWidth="1"/>
    <col min="2" max="2" width="10.625" style="229" customWidth="1"/>
    <col min="3" max="3" width="5.625" style="229" customWidth="1"/>
    <col min="4" max="4" width="15.625" style="229" customWidth="1"/>
    <col min="5" max="5" width="5.625" style="229" customWidth="1"/>
    <col min="6" max="6" width="13.625" style="235" customWidth="1"/>
    <col min="7" max="7" width="5.625" style="235" customWidth="1"/>
    <col min="8" max="8" width="9.625" style="235" customWidth="1"/>
    <col min="9" max="9" width="5.625" style="229" customWidth="1"/>
    <col min="10" max="10" width="15.625" style="236" customWidth="1"/>
    <col min="11" max="11" width="5.625" style="235" customWidth="1"/>
    <col min="12" max="12" width="7.625" style="229" customWidth="1"/>
    <col min="13" max="13" width="11.125" style="261" customWidth="1"/>
    <col min="14" max="14" width="8.625" style="229" bestFit="1" customWidth="1"/>
    <col min="15" max="15" width="18.625" style="229" customWidth="1"/>
    <col min="16" max="16" width="7.125" style="229" customWidth="1"/>
    <col min="17" max="17" width="5.125" style="239" customWidth="1"/>
    <col min="18" max="16384" width="9" style="229"/>
  </cols>
  <sheetData>
    <row r="1" spans="1:17" x14ac:dyDescent="0.15">
      <c r="A1" s="440" t="s">
        <v>200</v>
      </c>
      <c r="B1" s="441"/>
      <c r="C1" s="441"/>
      <c r="D1" s="441"/>
      <c r="E1" s="441"/>
      <c r="F1" s="441"/>
      <c r="G1" s="441"/>
      <c r="H1" s="441"/>
      <c r="I1" s="441"/>
      <c r="J1" s="441"/>
      <c r="K1" s="441"/>
      <c r="L1" s="441"/>
      <c r="M1" s="441"/>
      <c r="N1" s="441"/>
      <c r="O1" s="441"/>
      <c r="P1" s="441"/>
      <c r="Q1" s="228"/>
    </row>
    <row r="2" spans="1:17" x14ac:dyDescent="0.15">
      <c r="A2" s="230"/>
      <c r="B2" s="228"/>
      <c r="C2" s="228"/>
      <c r="D2" s="228"/>
      <c r="E2" s="228"/>
      <c r="F2" s="228"/>
      <c r="G2" s="228"/>
      <c r="H2" s="228"/>
      <c r="I2" s="228"/>
      <c r="J2" s="580" t="s">
        <v>183</v>
      </c>
      <c r="K2" s="581"/>
      <c r="L2" s="553" t="str">
        <f>IF(計算表シート!A7="","",計算表シート!A7)</f>
        <v/>
      </c>
      <c r="M2" s="553"/>
      <c r="N2" s="553"/>
      <c r="O2" s="553"/>
      <c r="P2" s="553"/>
      <c r="Q2" s="293"/>
    </row>
    <row r="3" spans="1:17" ht="16.5" thickBot="1" x14ac:dyDescent="0.2">
      <c r="A3" s="456" t="s">
        <v>184</v>
      </c>
      <c r="B3" s="457"/>
      <c r="C3" s="457"/>
      <c r="D3" s="457"/>
      <c r="E3" s="457"/>
      <c r="F3" s="457"/>
      <c r="G3" s="457"/>
      <c r="H3" s="457"/>
      <c r="I3" s="457"/>
      <c r="J3" s="457"/>
      <c r="K3" s="457"/>
      <c r="L3" s="457"/>
      <c r="M3" s="457"/>
      <c r="N3" s="457"/>
      <c r="O3" s="457"/>
      <c r="P3" s="457"/>
      <c r="Q3" s="457"/>
    </row>
    <row r="4" spans="1:17" x14ac:dyDescent="0.15">
      <c r="A4" s="458" t="s">
        <v>54</v>
      </c>
      <c r="B4" s="429" t="s">
        <v>152</v>
      </c>
      <c r="C4" s="437"/>
      <c r="D4" s="433" t="s">
        <v>55</v>
      </c>
      <c r="E4" s="434"/>
      <c r="F4" s="429" t="s">
        <v>16</v>
      </c>
      <c r="G4" s="430"/>
      <c r="H4" s="442"/>
      <c r="I4" s="442"/>
      <c r="J4" s="462"/>
      <c r="K4" s="462"/>
      <c r="L4" s="442"/>
      <c r="M4" s="464"/>
      <c r="N4" s="442"/>
      <c r="O4" s="461"/>
      <c r="P4" s="442"/>
      <c r="Q4" s="461"/>
    </row>
    <row r="5" spans="1:17" x14ac:dyDescent="0.15">
      <c r="A5" s="459"/>
      <c r="B5" s="431"/>
      <c r="C5" s="438"/>
      <c r="D5" s="435"/>
      <c r="E5" s="436"/>
      <c r="F5" s="431"/>
      <c r="G5" s="432"/>
      <c r="H5" s="442"/>
      <c r="I5" s="442"/>
      <c r="J5" s="462"/>
      <c r="K5" s="462"/>
      <c r="L5" s="442"/>
      <c r="M5" s="464"/>
      <c r="N5" s="442"/>
      <c r="O5" s="461"/>
      <c r="P5" s="442"/>
      <c r="Q5" s="461"/>
    </row>
    <row r="6" spans="1:17" ht="16.5" thickBot="1" x14ac:dyDescent="0.2">
      <c r="A6" s="460"/>
      <c r="B6" s="427" t="s">
        <v>92</v>
      </c>
      <c r="C6" s="428"/>
      <c r="D6" s="427" t="s">
        <v>93</v>
      </c>
      <c r="E6" s="451"/>
      <c r="F6" s="427" t="s">
        <v>94</v>
      </c>
      <c r="G6" s="439"/>
      <c r="H6" s="461"/>
      <c r="I6" s="461"/>
      <c r="J6" s="463"/>
      <c r="K6" s="463"/>
      <c r="L6" s="461"/>
      <c r="M6" s="463"/>
      <c r="N6" s="461"/>
      <c r="O6" s="461"/>
      <c r="P6" s="461"/>
      <c r="Q6" s="461"/>
    </row>
    <row r="7" spans="1:17" ht="16.5" thickTop="1" x14ac:dyDescent="0.15">
      <c r="A7" s="424" t="s">
        <v>181</v>
      </c>
      <c r="B7" s="425">
        <v>0</v>
      </c>
      <c r="C7" s="426" t="s">
        <v>169</v>
      </c>
      <c r="D7" s="452">
        <f>'【資料2-1】稼働時間一覧表'!R5</f>
        <v>2898</v>
      </c>
      <c r="E7" s="453"/>
      <c r="F7" s="443">
        <f>B7*D7</f>
        <v>0</v>
      </c>
      <c r="G7" s="445" t="s">
        <v>170</v>
      </c>
      <c r="H7" s="442"/>
      <c r="I7" s="447"/>
      <c r="J7" s="448"/>
      <c r="K7" s="471" t="s">
        <v>26</v>
      </c>
      <c r="L7" s="472"/>
      <c r="M7" s="472"/>
      <c r="N7" s="472"/>
      <c r="O7" s="472"/>
      <c r="P7" s="472"/>
      <c r="Q7" s="472"/>
    </row>
    <row r="8" spans="1:17" x14ac:dyDescent="0.15">
      <c r="A8" s="419"/>
      <c r="B8" s="421"/>
      <c r="C8" s="423"/>
      <c r="D8" s="454"/>
      <c r="E8" s="455"/>
      <c r="F8" s="444"/>
      <c r="G8" s="446"/>
      <c r="H8" s="442"/>
      <c r="I8" s="449"/>
      <c r="J8" s="450"/>
      <c r="K8" s="321"/>
      <c r="L8" s="472"/>
      <c r="M8" s="472"/>
      <c r="N8" s="472"/>
      <c r="O8" s="472"/>
      <c r="P8" s="472"/>
      <c r="Q8" s="472"/>
    </row>
    <row r="9" spans="1:17" x14ac:dyDescent="0.15">
      <c r="A9" s="418" t="s">
        <v>182</v>
      </c>
      <c r="B9" s="420">
        <v>0</v>
      </c>
      <c r="C9" s="422" t="s">
        <v>169</v>
      </c>
      <c r="D9" s="467">
        <f>'【資料2-1】稼働時間一覧表'!R6</f>
        <v>2898</v>
      </c>
      <c r="E9" s="468"/>
      <c r="F9" s="465">
        <f t="shared" ref="F9" si="0">B9*D9</f>
        <v>0</v>
      </c>
      <c r="G9" s="466" t="s">
        <v>170</v>
      </c>
      <c r="H9" s="442"/>
      <c r="I9" s="289"/>
      <c r="J9" s="231"/>
      <c r="K9" s="442"/>
      <c r="L9" s="442"/>
      <c r="M9" s="232"/>
      <c r="N9" s="233"/>
      <c r="O9" s="442"/>
      <c r="P9" s="469"/>
      <c r="Q9" s="442"/>
    </row>
    <row r="10" spans="1:17" x14ac:dyDescent="0.15">
      <c r="A10" s="419"/>
      <c r="B10" s="421"/>
      <c r="C10" s="423"/>
      <c r="D10" s="454"/>
      <c r="E10" s="455"/>
      <c r="F10" s="444"/>
      <c r="G10" s="446"/>
      <c r="H10" s="442"/>
      <c r="I10" s="289"/>
      <c r="J10" s="231"/>
      <c r="K10" s="442"/>
      <c r="L10" s="442"/>
      <c r="M10" s="232"/>
      <c r="N10" s="233"/>
      <c r="O10" s="442"/>
      <c r="P10" s="470"/>
      <c r="Q10" s="442"/>
    </row>
    <row r="11" spans="1:17" x14ac:dyDescent="0.15">
      <c r="A11" s="477" t="s">
        <v>185</v>
      </c>
      <c r="B11" s="420">
        <v>0</v>
      </c>
      <c r="C11" s="422" t="s">
        <v>169</v>
      </c>
      <c r="D11" s="467">
        <f>'【資料2-1】稼働時間一覧表'!R7</f>
        <v>2898</v>
      </c>
      <c r="E11" s="468"/>
      <c r="F11" s="465">
        <f t="shared" ref="F11" si="1">B11*D11</f>
        <v>0</v>
      </c>
      <c r="G11" s="466" t="s">
        <v>170</v>
      </c>
      <c r="H11" s="442"/>
      <c r="I11" s="478" t="s">
        <v>201</v>
      </c>
      <c r="J11" s="478"/>
      <c r="K11" s="478"/>
      <c r="L11" s="478"/>
      <c r="M11" s="478"/>
      <c r="N11" s="478"/>
      <c r="O11" s="478"/>
      <c r="P11" s="478"/>
      <c r="Q11" s="442"/>
    </row>
    <row r="12" spans="1:17" x14ac:dyDescent="0.15">
      <c r="A12" s="477"/>
      <c r="B12" s="421"/>
      <c r="C12" s="423"/>
      <c r="D12" s="454"/>
      <c r="E12" s="455"/>
      <c r="F12" s="444"/>
      <c r="G12" s="446"/>
      <c r="H12" s="442"/>
      <c r="I12" s="478"/>
      <c r="J12" s="478"/>
      <c r="K12" s="478"/>
      <c r="L12" s="478"/>
      <c r="M12" s="478"/>
      <c r="N12" s="478"/>
      <c r="O12" s="478"/>
      <c r="P12" s="478"/>
      <c r="Q12" s="442"/>
    </row>
    <row r="13" spans="1:17" x14ac:dyDescent="0.15">
      <c r="A13" s="477" t="s">
        <v>186</v>
      </c>
      <c r="B13" s="420">
        <v>0</v>
      </c>
      <c r="C13" s="422" t="s">
        <v>169</v>
      </c>
      <c r="D13" s="467">
        <f>'【資料2-1】稼働時間一覧表'!R8</f>
        <v>2898</v>
      </c>
      <c r="E13" s="468"/>
      <c r="F13" s="465">
        <f t="shared" ref="F13" si="2">B13*D13</f>
        <v>0</v>
      </c>
      <c r="G13" s="466" t="s">
        <v>170</v>
      </c>
      <c r="H13" s="442"/>
      <c r="I13" s="478"/>
      <c r="J13" s="478"/>
      <c r="K13" s="478"/>
      <c r="L13" s="478"/>
      <c r="M13" s="478"/>
      <c r="N13" s="478"/>
      <c r="O13" s="478"/>
      <c r="P13" s="478"/>
      <c r="Q13" s="442"/>
    </row>
    <row r="14" spans="1:17" x14ac:dyDescent="0.15">
      <c r="A14" s="477"/>
      <c r="B14" s="421"/>
      <c r="C14" s="423"/>
      <c r="D14" s="454"/>
      <c r="E14" s="455"/>
      <c r="F14" s="444"/>
      <c r="G14" s="446"/>
      <c r="H14" s="442"/>
      <c r="I14" s="478"/>
      <c r="J14" s="478"/>
      <c r="K14" s="478"/>
      <c r="L14" s="478"/>
      <c r="M14" s="478"/>
      <c r="N14" s="478"/>
      <c r="O14" s="478"/>
      <c r="P14" s="478"/>
      <c r="Q14" s="442"/>
    </row>
    <row r="15" spans="1:17" x14ac:dyDescent="0.15">
      <c r="A15" s="477" t="s">
        <v>187</v>
      </c>
      <c r="B15" s="420">
        <v>0</v>
      </c>
      <c r="C15" s="422" t="s">
        <v>169</v>
      </c>
      <c r="D15" s="467">
        <f>'【資料2-1】稼働時間一覧表'!R9</f>
        <v>2898</v>
      </c>
      <c r="E15" s="468"/>
      <c r="F15" s="465">
        <f t="shared" ref="F15" si="3">B15*D15</f>
        <v>0</v>
      </c>
      <c r="G15" s="466" t="s">
        <v>170</v>
      </c>
      <c r="H15" s="442"/>
      <c r="I15" s="478"/>
      <c r="J15" s="478"/>
      <c r="K15" s="478"/>
      <c r="L15" s="478"/>
      <c r="M15" s="478"/>
      <c r="N15" s="478"/>
      <c r="O15" s="478"/>
      <c r="P15" s="478"/>
      <c r="Q15" s="442"/>
    </row>
    <row r="16" spans="1:17" x14ac:dyDescent="0.15">
      <c r="A16" s="477"/>
      <c r="B16" s="421"/>
      <c r="C16" s="423"/>
      <c r="D16" s="454"/>
      <c r="E16" s="455"/>
      <c r="F16" s="444"/>
      <c r="G16" s="446"/>
      <c r="H16" s="442"/>
      <c r="I16" s="478"/>
      <c r="J16" s="478"/>
      <c r="K16" s="478"/>
      <c r="L16" s="478"/>
      <c r="M16" s="478"/>
      <c r="N16" s="478"/>
      <c r="O16" s="478"/>
      <c r="P16" s="478"/>
      <c r="Q16" s="442"/>
    </row>
    <row r="17" spans="1:17" x14ac:dyDescent="0.15">
      <c r="A17" s="477" t="s">
        <v>188</v>
      </c>
      <c r="B17" s="420">
        <v>0</v>
      </c>
      <c r="C17" s="422" t="s">
        <v>169</v>
      </c>
      <c r="D17" s="467">
        <f>'【資料2-1】稼働時間一覧表'!R10</f>
        <v>2898</v>
      </c>
      <c r="E17" s="468"/>
      <c r="F17" s="465">
        <f t="shared" ref="F17" si="4">B17*D17</f>
        <v>0</v>
      </c>
      <c r="G17" s="466" t="s">
        <v>170</v>
      </c>
      <c r="H17" s="442"/>
      <c r="I17" s="478"/>
      <c r="J17" s="478"/>
      <c r="K17" s="478"/>
      <c r="L17" s="478"/>
      <c r="M17" s="478"/>
      <c r="N17" s="478"/>
      <c r="O17" s="478"/>
      <c r="P17" s="478"/>
      <c r="Q17" s="442"/>
    </row>
    <row r="18" spans="1:17" x14ac:dyDescent="0.15">
      <c r="A18" s="477"/>
      <c r="B18" s="421"/>
      <c r="C18" s="423"/>
      <c r="D18" s="454"/>
      <c r="E18" s="455"/>
      <c r="F18" s="444"/>
      <c r="G18" s="446"/>
      <c r="H18" s="442"/>
      <c r="I18" s="478"/>
      <c r="J18" s="478"/>
      <c r="K18" s="478"/>
      <c r="L18" s="478"/>
      <c r="M18" s="478"/>
      <c r="N18" s="478"/>
      <c r="O18" s="478"/>
      <c r="P18" s="478"/>
      <c r="Q18" s="442"/>
    </row>
    <row r="19" spans="1:17" x14ac:dyDescent="0.15">
      <c r="A19" s="477" t="s">
        <v>189</v>
      </c>
      <c r="B19" s="420">
        <v>0</v>
      </c>
      <c r="C19" s="422" t="s">
        <v>169</v>
      </c>
      <c r="D19" s="467">
        <f>'【資料2-1】稼働時間一覧表'!R11</f>
        <v>1932</v>
      </c>
      <c r="E19" s="468"/>
      <c r="F19" s="465">
        <f t="shared" ref="F19" si="5">B19*D19</f>
        <v>0</v>
      </c>
      <c r="G19" s="466" t="s">
        <v>170</v>
      </c>
      <c r="H19" s="442"/>
      <c r="I19" s="478"/>
      <c r="J19" s="478"/>
      <c r="K19" s="478"/>
      <c r="L19" s="478"/>
      <c r="M19" s="478"/>
      <c r="N19" s="478"/>
      <c r="O19" s="478"/>
      <c r="P19" s="478"/>
      <c r="Q19" s="442"/>
    </row>
    <row r="20" spans="1:17" x14ac:dyDescent="0.15">
      <c r="A20" s="477"/>
      <c r="B20" s="421"/>
      <c r="C20" s="423"/>
      <c r="D20" s="454"/>
      <c r="E20" s="455"/>
      <c r="F20" s="444"/>
      <c r="G20" s="446"/>
      <c r="H20" s="461"/>
      <c r="I20" s="478"/>
      <c r="J20" s="478"/>
      <c r="K20" s="478"/>
      <c r="L20" s="478"/>
      <c r="M20" s="478"/>
      <c r="N20" s="478"/>
      <c r="O20" s="478"/>
      <c r="P20" s="478"/>
      <c r="Q20" s="442"/>
    </row>
    <row r="21" spans="1:17" x14ac:dyDescent="0.15">
      <c r="A21" s="477" t="s">
        <v>190</v>
      </c>
      <c r="B21" s="420">
        <v>0</v>
      </c>
      <c r="C21" s="422" t="s">
        <v>169</v>
      </c>
      <c r="D21" s="467">
        <f>'【資料2-1】稼働時間一覧表'!R12</f>
        <v>2174</v>
      </c>
      <c r="E21" s="468"/>
      <c r="F21" s="465">
        <f t="shared" ref="F21" si="6">B21*D21</f>
        <v>0</v>
      </c>
      <c r="G21" s="466" t="s">
        <v>170</v>
      </c>
      <c r="H21" s="442"/>
      <c r="I21" s="478"/>
      <c r="J21" s="478"/>
      <c r="K21" s="478"/>
      <c r="L21" s="478"/>
      <c r="M21" s="478"/>
      <c r="N21" s="478"/>
      <c r="O21" s="478"/>
      <c r="P21" s="478"/>
      <c r="Q21" s="442"/>
    </row>
    <row r="22" spans="1:17" x14ac:dyDescent="0.15">
      <c r="A22" s="477"/>
      <c r="B22" s="421"/>
      <c r="C22" s="423"/>
      <c r="D22" s="454"/>
      <c r="E22" s="455"/>
      <c r="F22" s="444"/>
      <c r="G22" s="446"/>
      <c r="H22" s="442"/>
      <c r="I22" s="478"/>
      <c r="J22" s="478"/>
      <c r="K22" s="478"/>
      <c r="L22" s="478"/>
      <c r="M22" s="478"/>
      <c r="N22" s="478"/>
      <c r="O22" s="478"/>
      <c r="P22" s="478"/>
      <c r="Q22" s="442"/>
    </row>
    <row r="23" spans="1:17" ht="16.5" thickBot="1" x14ac:dyDescent="0.2">
      <c r="A23" s="595" t="s">
        <v>191</v>
      </c>
      <c r="B23" s="420">
        <v>0</v>
      </c>
      <c r="C23" s="422" t="s">
        <v>169</v>
      </c>
      <c r="D23" s="467">
        <f>'【資料2-1】稼働時間一覧表'!R13</f>
        <v>2657</v>
      </c>
      <c r="E23" s="468"/>
      <c r="F23" s="465">
        <f t="shared" ref="F23" si="7">B23*D23</f>
        <v>0</v>
      </c>
      <c r="G23" s="466" t="s">
        <v>170</v>
      </c>
      <c r="H23" s="442"/>
      <c r="I23" s="296"/>
      <c r="J23" s="291"/>
      <c r="K23" s="291"/>
      <c r="L23" s="289"/>
      <c r="M23" s="234"/>
      <c r="N23" s="294"/>
      <c r="O23" s="289"/>
      <c r="P23" s="294"/>
      <c r="Q23" s="442"/>
    </row>
    <row r="24" spans="1:17" x14ac:dyDescent="0.15">
      <c r="A24" s="477"/>
      <c r="B24" s="421"/>
      <c r="C24" s="423"/>
      <c r="D24" s="454"/>
      <c r="E24" s="455"/>
      <c r="F24" s="444"/>
      <c r="G24" s="446"/>
      <c r="H24" s="442"/>
      <c r="I24" s="572" t="s">
        <v>167</v>
      </c>
      <c r="J24" s="573"/>
      <c r="K24" s="574"/>
      <c r="L24" s="289"/>
      <c r="M24" s="234"/>
      <c r="N24" s="294"/>
      <c r="O24" s="289"/>
      <c r="P24" s="295"/>
      <c r="Q24" s="442"/>
    </row>
    <row r="25" spans="1:17" x14ac:dyDescent="0.15">
      <c r="A25" s="477" t="s">
        <v>192</v>
      </c>
      <c r="B25" s="420">
        <v>0</v>
      </c>
      <c r="C25" s="422" t="s">
        <v>169</v>
      </c>
      <c r="D25" s="467">
        <f>'【資料2-1】稼働時間一覧表'!R14</f>
        <v>3140</v>
      </c>
      <c r="E25" s="468"/>
      <c r="F25" s="465">
        <f t="shared" ref="F25" si="8">B25*D25</f>
        <v>0</v>
      </c>
      <c r="G25" s="466" t="s">
        <v>170</v>
      </c>
      <c r="H25" s="442"/>
      <c r="I25" s="474"/>
      <c r="J25" s="575"/>
      <c r="K25" s="322"/>
      <c r="L25" s="289"/>
      <c r="M25" s="234"/>
      <c r="N25" s="294"/>
      <c r="O25" s="289"/>
      <c r="P25" s="294"/>
      <c r="Q25" s="442"/>
    </row>
    <row r="26" spans="1:17" ht="16.5" thickBot="1" x14ac:dyDescent="0.2">
      <c r="A26" s="477"/>
      <c r="B26" s="421"/>
      <c r="C26" s="423"/>
      <c r="D26" s="454"/>
      <c r="E26" s="455"/>
      <c r="F26" s="444"/>
      <c r="G26" s="446"/>
      <c r="H26" s="442"/>
      <c r="I26" s="569" t="s">
        <v>171</v>
      </c>
      <c r="J26" s="570"/>
      <c r="K26" s="571"/>
      <c r="L26" s="289"/>
      <c r="M26" s="234"/>
      <c r="N26" s="294"/>
      <c r="O26" s="289"/>
      <c r="P26" s="295"/>
      <c r="Q26" s="442"/>
    </row>
    <row r="27" spans="1:17" ht="16.5" thickTop="1" x14ac:dyDescent="0.15">
      <c r="A27" s="582" t="s">
        <v>193</v>
      </c>
      <c r="B27" s="584">
        <v>0</v>
      </c>
      <c r="C27" s="586" t="s">
        <v>169</v>
      </c>
      <c r="D27" s="467">
        <f>'【資料2-1】稼働時間一覧表'!R15</f>
        <v>483</v>
      </c>
      <c r="E27" s="468"/>
      <c r="F27" s="465">
        <f t="shared" ref="F27" si="9">B27*D27</f>
        <v>0</v>
      </c>
      <c r="G27" s="589" t="s">
        <v>170</v>
      </c>
      <c r="H27" s="442"/>
      <c r="I27" s="565">
        <f>ROUND((F7+F9+F11+F13+F15+F17+F19+F21+F23+F25+F27)/1000,4)</f>
        <v>0</v>
      </c>
      <c r="J27" s="566"/>
      <c r="K27" s="475" t="s">
        <v>13</v>
      </c>
      <c r="L27" s="473" t="s">
        <v>172</v>
      </c>
      <c r="M27" s="472"/>
      <c r="N27" s="294"/>
      <c r="O27" s="289"/>
      <c r="P27" s="295"/>
      <c r="Q27" s="442"/>
    </row>
    <row r="28" spans="1:17" ht="16.5" thickBot="1" x14ac:dyDescent="0.2">
      <c r="A28" s="583"/>
      <c r="B28" s="585"/>
      <c r="C28" s="587"/>
      <c r="D28" s="496"/>
      <c r="E28" s="497"/>
      <c r="F28" s="588"/>
      <c r="G28" s="590"/>
      <c r="H28" s="461"/>
      <c r="I28" s="567"/>
      <c r="J28" s="568"/>
      <c r="K28" s="476"/>
      <c r="L28" s="474"/>
      <c r="M28" s="472"/>
      <c r="N28" s="294"/>
      <c r="O28" s="289"/>
      <c r="P28" s="295"/>
      <c r="Q28" s="442"/>
    </row>
    <row r="29" spans="1:17" x14ac:dyDescent="0.15">
      <c r="L29" s="237"/>
      <c r="M29" s="238"/>
      <c r="N29" s="237"/>
      <c r="O29" s="237"/>
      <c r="P29" s="237"/>
    </row>
    <row r="30" spans="1:17" ht="16.5" thickBot="1" x14ac:dyDescent="0.2">
      <c r="A30" s="456" t="s">
        <v>194</v>
      </c>
      <c r="B30" s="457"/>
      <c r="C30" s="457"/>
      <c r="D30" s="457"/>
      <c r="E30" s="457"/>
      <c r="F30" s="457"/>
      <c r="G30" s="457"/>
      <c r="H30" s="457"/>
      <c r="I30" s="457"/>
      <c r="J30" s="457"/>
      <c r="K30" s="457"/>
      <c r="L30" s="457"/>
      <c r="M30" s="457"/>
      <c r="N30" s="457"/>
      <c r="O30" s="457"/>
      <c r="P30" s="457"/>
      <c r="Q30" s="457"/>
    </row>
    <row r="31" spans="1:17" x14ac:dyDescent="0.15">
      <c r="A31" s="458" t="s">
        <v>54</v>
      </c>
      <c r="B31" s="503" t="s">
        <v>91</v>
      </c>
      <c r="C31" s="519" t="s">
        <v>66</v>
      </c>
      <c r="D31" s="429" t="s">
        <v>155</v>
      </c>
      <c r="E31" s="437"/>
      <c r="F31" s="494" t="s">
        <v>86</v>
      </c>
      <c r="G31" s="429" t="s">
        <v>89</v>
      </c>
      <c r="H31" s="492"/>
      <c r="I31" s="437"/>
      <c r="J31" s="429" t="s">
        <v>90</v>
      </c>
      <c r="K31" s="430"/>
      <c r="L31" s="289"/>
      <c r="M31" s="297"/>
      <c r="N31" s="296"/>
      <c r="O31" s="293"/>
      <c r="P31" s="296"/>
      <c r="Q31" s="293"/>
    </row>
    <row r="32" spans="1:17" x14ac:dyDescent="0.15">
      <c r="A32" s="459"/>
      <c r="B32" s="504"/>
      <c r="C32" s="520"/>
      <c r="D32" s="431"/>
      <c r="E32" s="438"/>
      <c r="F32" s="495"/>
      <c r="G32" s="431"/>
      <c r="H32" s="493"/>
      <c r="I32" s="438"/>
      <c r="J32" s="431"/>
      <c r="K32" s="432"/>
      <c r="L32" s="289"/>
      <c r="M32" s="297"/>
      <c r="N32" s="296"/>
      <c r="O32" s="293"/>
      <c r="P32" s="296"/>
      <c r="Q32" s="293"/>
    </row>
    <row r="33" spans="1:17" ht="16.5" thickBot="1" x14ac:dyDescent="0.2">
      <c r="A33" s="460"/>
      <c r="B33" s="505"/>
      <c r="C33" s="505"/>
      <c r="D33" s="487" t="s">
        <v>95</v>
      </c>
      <c r="E33" s="488"/>
      <c r="F33" s="292" t="s">
        <v>96</v>
      </c>
      <c r="G33" s="498" t="s">
        <v>153</v>
      </c>
      <c r="H33" s="499"/>
      <c r="I33" s="451"/>
      <c r="J33" s="507" t="s">
        <v>97</v>
      </c>
      <c r="K33" s="508"/>
      <c r="L33" s="482"/>
      <c r="M33" s="483"/>
      <c r="N33" s="240"/>
      <c r="O33" s="241"/>
      <c r="P33" s="242"/>
      <c r="Q33" s="243"/>
    </row>
    <row r="34" spans="1:17" ht="16.5" thickTop="1" x14ac:dyDescent="0.15">
      <c r="A34" s="424" t="s">
        <v>181</v>
      </c>
      <c r="B34" s="599" t="s">
        <v>10</v>
      </c>
      <c r="C34" s="244" t="s">
        <v>67</v>
      </c>
      <c r="D34" s="270">
        <v>0</v>
      </c>
      <c r="E34" s="600" t="s">
        <v>57</v>
      </c>
      <c r="F34" s="245">
        <f>'【資料2-1】稼働時間一覧表'!R20</f>
        <v>1243</v>
      </c>
      <c r="G34" s="601">
        <f>D34*F34</f>
        <v>0</v>
      </c>
      <c r="H34" s="602"/>
      <c r="I34" s="603" t="s">
        <v>13</v>
      </c>
      <c r="J34" s="604">
        <f>G34+G35</f>
        <v>0</v>
      </c>
      <c r="K34" s="605" t="s">
        <v>13</v>
      </c>
      <c r="L34" s="484" t="s">
        <v>154</v>
      </c>
      <c r="M34" s="485"/>
      <c r="N34" s="288"/>
      <c r="O34" s="288"/>
      <c r="P34" s="288"/>
      <c r="Q34" s="289"/>
    </row>
    <row r="35" spans="1:17" x14ac:dyDescent="0.15">
      <c r="A35" s="592"/>
      <c r="B35" s="491"/>
      <c r="C35" s="246" t="s">
        <v>69</v>
      </c>
      <c r="D35" s="271">
        <v>0</v>
      </c>
      <c r="E35" s="480"/>
      <c r="F35" s="247">
        <f>'【資料2-1】稼働時間一覧表'!R21</f>
        <v>1159</v>
      </c>
      <c r="G35" s="528">
        <f t="shared" ref="G35" si="10">D35*F35</f>
        <v>0</v>
      </c>
      <c r="H35" s="529"/>
      <c r="I35" s="536"/>
      <c r="J35" s="533"/>
      <c r="K35" s="502"/>
      <c r="L35" s="486"/>
      <c r="M35" s="485"/>
      <c r="N35" s="288"/>
      <c r="O35" s="288"/>
      <c r="P35" s="288"/>
      <c r="Q35" s="289"/>
    </row>
    <row r="36" spans="1:17" x14ac:dyDescent="0.15">
      <c r="A36" s="592"/>
      <c r="B36" s="489" t="s">
        <v>8</v>
      </c>
      <c r="C36" s="248" t="s">
        <v>67</v>
      </c>
      <c r="D36" s="272">
        <v>0</v>
      </c>
      <c r="E36" s="479" t="s">
        <v>57</v>
      </c>
      <c r="F36" s="249">
        <f>'【資料2-1】稼働時間一覧表'!R20</f>
        <v>1243</v>
      </c>
      <c r="G36" s="544">
        <f>ROUND(D36*F36*860/10750,1)</f>
        <v>0</v>
      </c>
      <c r="H36" s="545"/>
      <c r="I36" s="534" t="s">
        <v>68</v>
      </c>
      <c r="J36" s="550">
        <f>G36+G37</f>
        <v>0</v>
      </c>
      <c r="K36" s="501" t="s">
        <v>68</v>
      </c>
      <c r="L36" s="696" t="s">
        <v>156</v>
      </c>
      <c r="M36" s="697"/>
      <c r="N36" s="697"/>
      <c r="O36" s="697"/>
      <c r="P36" s="697"/>
      <c r="Q36" s="289"/>
    </row>
    <row r="37" spans="1:17" x14ac:dyDescent="0.15">
      <c r="A37" s="592"/>
      <c r="B37" s="489"/>
      <c r="C37" s="250" t="s">
        <v>69</v>
      </c>
      <c r="D37" s="273">
        <v>0</v>
      </c>
      <c r="E37" s="479"/>
      <c r="F37" s="247">
        <f>'【資料2-1】稼働時間一覧表'!R21</f>
        <v>1159</v>
      </c>
      <c r="G37" s="516">
        <f>ROUND(D37*F37*860/10750,1)</f>
        <v>0</v>
      </c>
      <c r="H37" s="517"/>
      <c r="I37" s="534"/>
      <c r="J37" s="531"/>
      <c r="K37" s="502"/>
      <c r="L37" s="698" t="s">
        <v>204</v>
      </c>
      <c r="M37" s="699"/>
      <c r="N37" s="699"/>
      <c r="O37" s="699"/>
      <c r="P37" s="699"/>
      <c r="Q37" s="289"/>
    </row>
    <row r="38" spans="1:17" x14ac:dyDescent="0.15">
      <c r="A38" s="592"/>
      <c r="B38" s="490" t="s">
        <v>158</v>
      </c>
      <c r="C38" s="248" t="s">
        <v>67</v>
      </c>
      <c r="D38" s="274">
        <v>0</v>
      </c>
      <c r="E38" s="480" t="s">
        <v>57</v>
      </c>
      <c r="F38" s="251">
        <f>'【資料2-1】稼働時間一覧表'!R20</f>
        <v>1243</v>
      </c>
      <c r="G38" s="540">
        <f>ROUND(D38*F38*860/11963,1)</f>
        <v>0</v>
      </c>
      <c r="H38" s="541"/>
      <c r="I38" s="535" t="s">
        <v>2</v>
      </c>
      <c r="J38" s="530">
        <f>G38+G39</f>
        <v>0</v>
      </c>
      <c r="K38" s="509" t="s">
        <v>2</v>
      </c>
      <c r="L38" s="696" t="s">
        <v>160</v>
      </c>
      <c r="M38" s="697"/>
      <c r="N38" s="697"/>
      <c r="O38" s="697"/>
      <c r="P38" s="697"/>
      <c r="Q38" s="289"/>
    </row>
    <row r="39" spans="1:17" x14ac:dyDescent="0.15">
      <c r="A39" s="592"/>
      <c r="B39" s="491"/>
      <c r="C39" s="250" t="s">
        <v>69</v>
      </c>
      <c r="D39" s="275">
        <v>0</v>
      </c>
      <c r="E39" s="480"/>
      <c r="F39" s="247">
        <f>'【資料2-1】稼働時間一覧表'!R21</f>
        <v>1159</v>
      </c>
      <c r="G39" s="516">
        <f>ROUND(D39*F39*860/11963,1)</f>
        <v>0</v>
      </c>
      <c r="H39" s="517"/>
      <c r="I39" s="536"/>
      <c r="J39" s="531"/>
      <c r="K39" s="510"/>
      <c r="L39" s="698" t="s">
        <v>205</v>
      </c>
      <c r="M39" s="699"/>
      <c r="N39" s="699"/>
      <c r="O39" s="699"/>
      <c r="P39" s="699"/>
      <c r="Q39" s="289"/>
    </row>
    <row r="40" spans="1:17" x14ac:dyDescent="0.15">
      <c r="A40" s="592"/>
      <c r="B40" s="490" t="s">
        <v>70</v>
      </c>
      <c r="C40" s="252" t="s">
        <v>67</v>
      </c>
      <c r="D40" s="276">
        <v>0</v>
      </c>
      <c r="E40" s="423" t="s">
        <v>57</v>
      </c>
      <c r="F40" s="251">
        <f>'【資料2-1】稼働時間一覧表'!R20</f>
        <v>1243</v>
      </c>
      <c r="G40" s="540">
        <f>ROUND(D40*F40*860/8718,1)</f>
        <v>0</v>
      </c>
      <c r="H40" s="541"/>
      <c r="I40" s="537" t="s">
        <v>71</v>
      </c>
      <c r="J40" s="530">
        <f>G40+G41</f>
        <v>0</v>
      </c>
      <c r="K40" s="594" t="s">
        <v>71</v>
      </c>
      <c r="L40" s="696" t="s">
        <v>157</v>
      </c>
      <c r="M40" s="697"/>
      <c r="N40" s="697"/>
      <c r="O40" s="697"/>
      <c r="P40" s="697"/>
      <c r="Q40" s="289"/>
    </row>
    <row r="41" spans="1:17" ht="16.5" thickBot="1" x14ac:dyDescent="0.2">
      <c r="A41" s="592"/>
      <c r="B41" s="489"/>
      <c r="C41" s="287" t="s">
        <v>69</v>
      </c>
      <c r="D41" s="277">
        <v>0</v>
      </c>
      <c r="E41" s="481"/>
      <c r="F41" s="253">
        <f>'【資料2-1】稼働時間一覧表'!R21</f>
        <v>1159</v>
      </c>
      <c r="G41" s="542">
        <f>ROUND(D41*F41*860/8718,1)</f>
        <v>0</v>
      </c>
      <c r="H41" s="543"/>
      <c r="I41" s="534"/>
      <c r="J41" s="578"/>
      <c r="K41" s="501"/>
      <c r="L41" s="698" t="s">
        <v>206</v>
      </c>
      <c r="M41" s="699"/>
      <c r="N41" s="699"/>
      <c r="O41" s="699"/>
      <c r="P41" s="699"/>
      <c r="Q41" s="289"/>
    </row>
    <row r="42" spans="1:17" x14ac:dyDescent="0.15">
      <c r="A42" s="591" t="s">
        <v>195</v>
      </c>
      <c r="B42" s="518" t="s">
        <v>10</v>
      </c>
      <c r="C42" s="254" t="s">
        <v>67</v>
      </c>
      <c r="D42" s="278">
        <v>0</v>
      </c>
      <c r="E42" s="521" t="s">
        <v>57</v>
      </c>
      <c r="F42" s="255">
        <f>'【資料2-1】稼働時間一覧表'!R22</f>
        <v>1243</v>
      </c>
      <c r="G42" s="548">
        <f t="shared" ref="G42:G67" si="11">D42*F42</f>
        <v>0</v>
      </c>
      <c r="H42" s="549"/>
      <c r="I42" s="539" t="s">
        <v>13</v>
      </c>
      <c r="J42" s="532">
        <f>G42+G43</f>
        <v>0</v>
      </c>
      <c r="K42" s="506" t="s">
        <v>13</v>
      </c>
      <c r="L42" s="76"/>
      <c r="M42" s="282"/>
      <c r="N42" s="283"/>
      <c r="O42" s="76"/>
      <c r="P42" s="283"/>
      <c r="Q42" s="289"/>
    </row>
    <row r="43" spans="1:17" x14ac:dyDescent="0.15">
      <c r="A43" s="592"/>
      <c r="B43" s="491"/>
      <c r="C43" s="246" t="s">
        <v>69</v>
      </c>
      <c r="D43" s="271">
        <v>0</v>
      </c>
      <c r="E43" s="480"/>
      <c r="F43" s="256">
        <f>'【資料2-1】稼働時間一覧表'!R23</f>
        <v>1159</v>
      </c>
      <c r="G43" s="528">
        <f t="shared" si="11"/>
        <v>0</v>
      </c>
      <c r="H43" s="529"/>
      <c r="I43" s="536"/>
      <c r="J43" s="533"/>
      <c r="K43" s="502"/>
      <c r="L43" s="284"/>
      <c r="M43" s="282" t="s">
        <v>207</v>
      </c>
      <c r="N43" s="283"/>
      <c r="O43" s="76" t="s">
        <v>208</v>
      </c>
      <c r="P43" s="285"/>
      <c r="Q43" s="289"/>
    </row>
    <row r="44" spans="1:17" x14ac:dyDescent="0.15">
      <c r="A44" s="592"/>
      <c r="B44" s="489" t="s">
        <v>8</v>
      </c>
      <c r="C44" s="248" t="s">
        <v>67</v>
      </c>
      <c r="D44" s="272">
        <v>0</v>
      </c>
      <c r="E44" s="479" t="s">
        <v>57</v>
      </c>
      <c r="F44" s="249">
        <f>'【資料2-1】稼働時間一覧表'!R22</f>
        <v>1243</v>
      </c>
      <c r="G44" s="544">
        <f>ROUND(D44*F44*860/10750,1)</f>
        <v>0</v>
      </c>
      <c r="H44" s="545"/>
      <c r="I44" s="534" t="s">
        <v>68</v>
      </c>
      <c r="J44" s="550">
        <f>G44+G45</f>
        <v>0</v>
      </c>
      <c r="K44" s="501" t="s">
        <v>68</v>
      </c>
      <c r="L44" s="76"/>
      <c r="M44" s="282"/>
      <c r="N44" s="283"/>
      <c r="O44" s="76" t="s">
        <v>209</v>
      </c>
      <c r="P44" s="283"/>
      <c r="Q44" s="289"/>
    </row>
    <row r="45" spans="1:17" x14ac:dyDescent="0.15">
      <c r="A45" s="592"/>
      <c r="B45" s="489"/>
      <c r="C45" s="250" t="s">
        <v>69</v>
      </c>
      <c r="D45" s="273">
        <v>0</v>
      </c>
      <c r="E45" s="479"/>
      <c r="F45" s="247">
        <f>'【資料2-1】稼働時間一覧表'!R23</f>
        <v>1159</v>
      </c>
      <c r="G45" s="516">
        <f>ROUND(D45*F45*860/10750,1)</f>
        <v>0</v>
      </c>
      <c r="H45" s="517"/>
      <c r="I45" s="534"/>
      <c r="J45" s="531"/>
      <c r="K45" s="502"/>
      <c r="L45" s="76"/>
      <c r="M45" s="282"/>
      <c r="N45" s="283"/>
      <c r="O45" s="76" t="s">
        <v>210</v>
      </c>
      <c r="P45" s="285"/>
      <c r="Q45" s="289"/>
    </row>
    <row r="46" spans="1:17" x14ac:dyDescent="0.15">
      <c r="A46" s="592"/>
      <c r="B46" s="490" t="s">
        <v>158</v>
      </c>
      <c r="C46" s="248" t="s">
        <v>67</v>
      </c>
      <c r="D46" s="274">
        <v>0</v>
      </c>
      <c r="E46" s="480" t="s">
        <v>57</v>
      </c>
      <c r="F46" s="251">
        <f>'【資料2-1】稼働時間一覧表'!R22</f>
        <v>1243</v>
      </c>
      <c r="G46" s="540">
        <f>ROUND(D46*F46*860/11963,1)</f>
        <v>0</v>
      </c>
      <c r="H46" s="541"/>
      <c r="I46" s="535" t="s">
        <v>2</v>
      </c>
      <c r="J46" s="530">
        <f>G46+G47</f>
        <v>0</v>
      </c>
      <c r="K46" s="509" t="s">
        <v>2</v>
      </c>
      <c r="L46" s="289"/>
      <c r="M46" s="234" t="s">
        <v>211</v>
      </c>
      <c r="N46" s="294"/>
      <c r="O46" s="289"/>
      <c r="P46" s="294"/>
      <c r="Q46" s="289"/>
    </row>
    <row r="47" spans="1:17" ht="16.5" thickBot="1" x14ac:dyDescent="0.2">
      <c r="A47" s="593"/>
      <c r="B47" s="526"/>
      <c r="C47" s="257" t="s">
        <v>69</v>
      </c>
      <c r="D47" s="279">
        <v>0</v>
      </c>
      <c r="E47" s="527"/>
      <c r="F47" s="258">
        <f>'【資料2-1】稼働時間一覧表'!R23</f>
        <v>1159</v>
      </c>
      <c r="G47" s="546">
        <f>ROUND(D47*F47*860/11963,1)</f>
        <v>0</v>
      </c>
      <c r="H47" s="547"/>
      <c r="I47" s="538"/>
      <c r="J47" s="579"/>
      <c r="K47" s="525"/>
      <c r="L47" s="293"/>
      <c r="M47" s="234"/>
      <c r="N47" s="294"/>
      <c r="O47" s="289"/>
      <c r="P47" s="295"/>
      <c r="Q47" s="289"/>
    </row>
    <row r="48" spans="1:17" x14ac:dyDescent="0.15">
      <c r="A48" s="591" t="s">
        <v>196</v>
      </c>
      <c r="B48" s="518" t="s">
        <v>10</v>
      </c>
      <c r="C48" s="254" t="s">
        <v>67</v>
      </c>
      <c r="D48" s="280">
        <v>0</v>
      </c>
      <c r="E48" s="521" t="s">
        <v>57</v>
      </c>
      <c r="F48" s="255">
        <f>'【資料2-1】稼働時間一覧表'!R24</f>
        <v>1243</v>
      </c>
      <c r="G48" s="548">
        <f t="shared" si="11"/>
        <v>0</v>
      </c>
      <c r="H48" s="549"/>
      <c r="I48" s="539" t="s">
        <v>13</v>
      </c>
      <c r="J48" s="532">
        <f>G48+G49</f>
        <v>0</v>
      </c>
      <c r="K48" s="506" t="s">
        <v>13</v>
      </c>
      <c r="L48" s="289"/>
      <c r="M48" s="234"/>
      <c r="N48" s="294"/>
      <c r="O48" s="289"/>
      <c r="P48" s="294"/>
      <c r="Q48" s="289"/>
    </row>
    <row r="49" spans="1:17" x14ac:dyDescent="0.15">
      <c r="A49" s="592"/>
      <c r="B49" s="491"/>
      <c r="C49" s="246" t="s">
        <v>69</v>
      </c>
      <c r="D49" s="281">
        <v>0</v>
      </c>
      <c r="E49" s="480"/>
      <c r="F49" s="256">
        <f>'【資料2-1】稼働時間一覧表'!R25</f>
        <v>1159</v>
      </c>
      <c r="G49" s="528">
        <f t="shared" si="11"/>
        <v>0</v>
      </c>
      <c r="H49" s="529"/>
      <c r="I49" s="536"/>
      <c r="J49" s="533"/>
      <c r="K49" s="502"/>
      <c r="L49" s="293"/>
      <c r="M49" s="234"/>
      <c r="N49" s="294"/>
      <c r="O49" s="289"/>
      <c r="P49" s="295"/>
      <c r="Q49" s="289"/>
    </row>
    <row r="50" spans="1:17" x14ac:dyDescent="0.15">
      <c r="A50" s="592"/>
      <c r="B50" s="489" t="s">
        <v>8</v>
      </c>
      <c r="C50" s="248" t="s">
        <v>67</v>
      </c>
      <c r="D50" s="272">
        <v>0</v>
      </c>
      <c r="E50" s="479" t="s">
        <v>57</v>
      </c>
      <c r="F50" s="259">
        <f>'【資料2-1】稼働時間一覧表'!R24</f>
        <v>1243</v>
      </c>
      <c r="G50" s="544">
        <f>ROUND(D50*F50*860/10750,1)</f>
        <v>0</v>
      </c>
      <c r="H50" s="545"/>
      <c r="I50" s="534" t="s">
        <v>68</v>
      </c>
      <c r="J50" s="550">
        <f>G50+G51</f>
        <v>0</v>
      </c>
      <c r="K50" s="501" t="s">
        <v>68</v>
      </c>
      <c r="L50" s="289"/>
      <c r="M50" s="234"/>
      <c r="N50" s="294"/>
      <c r="O50" s="289"/>
      <c r="P50" s="294"/>
      <c r="Q50" s="289"/>
    </row>
    <row r="51" spans="1:17" x14ac:dyDescent="0.15">
      <c r="A51" s="592"/>
      <c r="B51" s="489"/>
      <c r="C51" s="250" t="s">
        <v>69</v>
      </c>
      <c r="D51" s="273">
        <v>0</v>
      </c>
      <c r="E51" s="479"/>
      <c r="F51" s="256">
        <f>'【資料2-1】稼働時間一覧表'!R25</f>
        <v>1159</v>
      </c>
      <c r="G51" s="516">
        <f>ROUND(D51*F51*860/10750,1)</f>
        <v>0</v>
      </c>
      <c r="H51" s="517"/>
      <c r="I51" s="534"/>
      <c r="J51" s="531"/>
      <c r="K51" s="502"/>
      <c r="L51" s="289"/>
      <c r="M51" s="234"/>
      <c r="N51" s="294"/>
      <c r="O51" s="289"/>
      <c r="P51" s="295"/>
      <c r="Q51" s="289"/>
    </row>
    <row r="52" spans="1:17" x14ac:dyDescent="0.15">
      <c r="A52" s="592"/>
      <c r="B52" s="490" t="s">
        <v>158</v>
      </c>
      <c r="C52" s="248" t="s">
        <v>67</v>
      </c>
      <c r="D52" s="274">
        <v>0</v>
      </c>
      <c r="E52" s="480" t="s">
        <v>57</v>
      </c>
      <c r="F52" s="260">
        <f>'【資料2-1】稼働時間一覧表'!R24</f>
        <v>1243</v>
      </c>
      <c r="G52" s="540">
        <f>ROUND(D52*F52*860/11963,1)</f>
        <v>0</v>
      </c>
      <c r="H52" s="541"/>
      <c r="I52" s="535" t="s">
        <v>2</v>
      </c>
      <c r="J52" s="530">
        <f>G52+G53</f>
        <v>0</v>
      </c>
      <c r="K52" s="509" t="s">
        <v>2</v>
      </c>
      <c r="L52" s="289"/>
      <c r="M52" s="234"/>
      <c r="N52" s="294"/>
      <c r="O52" s="289"/>
      <c r="P52" s="294"/>
      <c r="Q52" s="289"/>
    </row>
    <row r="53" spans="1:17" ht="16.5" thickBot="1" x14ac:dyDescent="0.2">
      <c r="A53" s="593"/>
      <c r="B53" s="491"/>
      <c r="C53" s="250" t="s">
        <v>69</v>
      </c>
      <c r="D53" s="275">
        <v>0</v>
      </c>
      <c r="E53" s="480"/>
      <c r="F53" s="256">
        <f>'【資料2-1】稼働時間一覧表'!R25</f>
        <v>1159</v>
      </c>
      <c r="G53" s="516">
        <f>ROUND(D53*F53*860/11963,1)</f>
        <v>0</v>
      </c>
      <c r="H53" s="517"/>
      <c r="I53" s="536"/>
      <c r="J53" s="531"/>
      <c r="K53" s="510"/>
      <c r="L53" s="293"/>
      <c r="Q53" s="289"/>
    </row>
    <row r="54" spans="1:17" x14ac:dyDescent="0.15">
      <c r="A54" s="591" t="s">
        <v>197</v>
      </c>
      <c r="B54" s="518" t="s">
        <v>10</v>
      </c>
      <c r="C54" s="254" t="s">
        <v>67</v>
      </c>
      <c r="D54" s="278">
        <v>0</v>
      </c>
      <c r="E54" s="521" t="s">
        <v>57</v>
      </c>
      <c r="F54" s="255">
        <f>'【資料2-1】稼働時間一覧表'!R26</f>
        <v>829</v>
      </c>
      <c r="G54" s="548">
        <f t="shared" si="11"/>
        <v>0</v>
      </c>
      <c r="H54" s="549"/>
      <c r="I54" s="551" t="s">
        <v>13</v>
      </c>
      <c r="J54" s="532">
        <f>G54+G55</f>
        <v>0</v>
      </c>
      <c r="K54" s="506" t="s">
        <v>13</v>
      </c>
      <c r="L54" s="289"/>
      <c r="Q54" s="289"/>
    </row>
    <row r="55" spans="1:17" x14ac:dyDescent="0.15">
      <c r="A55" s="606"/>
      <c r="B55" s="491"/>
      <c r="C55" s="250" t="s">
        <v>69</v>
      </c>
      <c r="D55" s="271">
        <v>0</v>
      </c>
      <c r="E55" s="480"/>
      <c r="F55" s="256">
        <f>'【資料2-1】稼働時間一覧表'!R27</f>
        <v>773</v>
      </c>
      <c r="G55" s="528">
        <f t="shared" si="11"/>
        <v>0</v>
      </c>
      <c r="H55" s="529"/>
      <c r="I55" s="552"/>
      <c r="J55" s="533"/>
      <c r="K55" s="502"/>
      <c r="L55" s="289"/>
      <c r="M55" s="229"/>
      <c r="Q55" s="289"/>
    </row>
    <row r="56" spans="1:17" x14ac:dyDescent="0.15">
      <c r="A56" s="592"/>
      <c r="B56" s="489" t="s">
        <v>8</v>
      </c>
      <c r="C56" s="248" t="s">
        <v>67</v>
      </c>
      <c r="D56" s="272">
        <v>0</v>
      </c>
      <c r="E56" s="479" t="s">
        <v>57</v>
      </c>
      <c r="F56" s="259">
        <f>'【資料2-1】稼働時間一覧表'!R26</f>
        <v>829</v>
      </c>
      <c r="G56" s="544">
        <f>ROUND(D56*F56*860/10750,1)</f>
        <v>0</v>
      </c>
      <c r="H56" s="545"/>
      <c r="I56" s="534" t="s">
        <v>68</v>
      </c>
      <c r="J56" s="550">
        <f>G56+G57</f>
        <v>0</v>
      </c>
      <c r="K56" s="501" t="s">
        <v>68</v>
      </c>
      <c r="L56" s="289"/>
      <c r="M56" s="262"/>
      <c r="N56" s="262"/>
      <c r="O56" s="262"/>
      <c r="P56" s="262"/>
      <c r="Q56" s="289"/>
    </row>
    <row r="57" spans="1:17" x14ac:dyDescent="0.15">
      <c r="A57" s="592"/>
      <c r="B57" s="489"/>
      <c r="C57" s="250" t="s">
        <v>69</v>
      </c>
      <c r="D57" s="273">
        <v>0</v>
      </c>
      <c r="E57" s="479"/>
      <c r="F57" s="256">
        <f>'【資料2-1】稼働時間一覧表'!R27</f>
        <v>773</v>
      </c>
      <c r="G57" s="516">
        <f>ROUND(D57*F57*860/10750,1)</f>
        <v>0</v>
      </c>
      <c r="H57" s="517"/>
      <c r="I57" s="534"/>
      <c r="J57" s="531"/>
      <c r="K57" s="502"/>
      <c r="L57" s="289"/>
      <c r="M57" s="262"/>
      <c r="N57" s="262"/>
      <c r="O57" s="262"/>
      <c r="P57" s="262"/>
      <c r="Q57" s="289"/>
    </row>
    <row r="58" spans="1:17" x14ac:dyDescent="0.15">
      <c r="A58" s="592"/>
      <c r="B58" s="490" t="s">
        <v>158</v>
      </c>
      <c r="C58" s="248" t="s">
        <v>67</v>
      </c>
      <c r="D58" s="274">
        <v>0</v>
      </c>
      <c r="E58" s="480" t="s">
        <v>57</v>
      </c>
      <c r="F58" s="260">
        <f>'【資料2-1】稼働時間一覧表'!R26</f>
        <v>829</v>
      </c>
      <c r="G58" s="540">
        <f>ROUND(D58*F58*860/11963,1)</f>
        <v>0</v>
      </c>
      <c r="H58" s="541"/>
      <c r="I58" s="535" t="s">
        <v>2</v>
      </c>
      <c r="J58" s="530">
        <f>G58+G59</f>
        <v>0</v>
      </c>
      <c r="K58" s="509" t="s">
        <v>2</v>
      </c>
      <c r="L58" s="289"/>
      <c r="M58" s="262"/>
      <c r="N58" s="262"/>
      <c r="O58" s="262"/>
      <c r="P58" s="262"/>
      <c r="Q58" s="289"/>
    </row>
    <row r="59" spans="1:17" ht="16.5" thickBot="1" x14ac:dyDescent="0.2">
      <c r="A59" s="593"/>
      <c r="B59" s="491"/>
      <c r="C59" s="250" t="s">
        <v>69</v>
      </c>
      <c r="D59" s="275">
        <v>0</v>
      </c>
      <c r="E59" s="480"/>
      <c r="F59" s="256">
        <f>'【資料2-1】稼働時間一覧表'!R27</f>
        <v>773</v>
      </c>
      <c r="G59" s="516">
        <f>ROUND(D59*F59*860/11963,1)</f>
        <v>0</v>
      </c>
      <c r="H59" s="517"/>
      <c r="I59" s="536"/>
      <c r="J59" s="531"/>
      <c r="K59" s="510"/>
      <c r="L59" s="289"/>
      <c r="M59" s="262"/>
      <c r="N59" s="262"/>
      <c r="O59" s="262"/>
      <c r="P59" s="262"/>
      <c r="Q59" s="289"/>
    </row>
    <row r="60" spans="1:17" ht="16.5" thickBot="1" x14ac:dyDescent="0.2">
      <c r="A60" s="591" t="s">
        <v>198</v>
      </c>
      <c r="B60" s="518" t="s">
        <v>10</v>
      </c>
      <c r="C60" s="254" t="s">
        <v>67</v>
      </c>
      <c r="D60" s="278">
        <v>0</v>
      </c>
      <c r="E60" s="521" t="s">
        <v>57</v>
      </c>
      <c r="F60" s="255">
        <f>'【資料2-1】稼働時間一覧表'!R28</f>
        <v>932</v>
      </c>
      <c r="G60" s="548">
        <f t="shared" si="11"/>
        <v>0</v>
      </c>
      <c r="H60" s="549"/>
      <c r="I60" s="539" t="s">
        <v>13</v>
      </c>
      <c r="J60" s="532">
        <f>G60+G61</f>
        <v>0</v>
      </c>
      <c r="K60" s="506" t="s">
        <v>13</v>
      </c>
      <c r="L60" s="289"/>
      <c r="M60" s="229"/>
      <c r="Q60" s="289"/>
    </row>
    <row r="61" spans="1:17" x14ac:dyDescent="0.15">
      <c r="A61" s="592"/>
      <c r="B61" s="491"/>
      <c r="C61" s="246" t="s">
        <v>69</v>
      </c>
      <c r="D61" s="271">
        <v>0</v>
      </c>
      <c r="E61" s="480"/>
      <c r="F61" s="256">
        <f>'【資料2-1】稼働時間一覧表'!R29</f>
        <v>869</v>
      </c>
      <c r="G61" s="528">
        <f t="shared" si="11"/>
        <v>0</v>
      </c>
      <c r="H61" s="529"/>
      <c r="I61" s="536"/>
      <c r="J61" s="533"/>
      <c r="K61" s="502"/>
      <c r="L61" s="293"/>
      <c r="M61" s="576" t="s">
        <v>168</v>
      </c>
      <c r="N61" s="577"/>
      <c r="O61" s="577"/>
      <c r="P61" s="326"/>
      <c r="Q61" s="289"/>
    </row>
    <row r="62" spans="1:17" x14ac:dyDescent="0.15">
      <c r="A62" s="592"/>
      <c r="B62" s="489" t="s">
        <v>8</v>
      </c>
      <c r="C62" s="248" t="s">
        <v>67</v>
      </c>
      <c r="D62" s="272">
        <v>0</v>
      </c>
      <c r="E62" s="479" t="s">
        <v>57</v>
      </c>
      <c r="F62" s="259">
        <f>'【資料2-1】稼働時間一覧表'!R28</f>
        <v>932</v>
      </c>
      <c r="G62" s="544">
        <f>ROUND(D62*F62*860/10750,1)</f>
        <v>0</v>
      </c>
      <c r="H62" s="545"/>
      <c r="I62" s="534" t="s">
        <v>68</v>
      </c>
      <c r="J62" s="550">
        <f>G62+G63</f>
        <v>0</v>
      </c>
      <c r="K62" s="501" t="s">
        <v>68</v>
      </c>
      <c r="L62" s="289"/>
      <c r="M62" s="337"/>
      <c r="N62" s="327"/>
      <c r="O62" s="327"/>
      <c r="P62" s="328"/>
      <c r="Q62" s="289"/>
    </row>
    <row r="63" spans="1:17" ht="16.5" thickBot="1" x14ac:dyDescent="0.2">
      <c r="A63" s="592"/>
      <c r="B63" s="489"/>
      <c r="C63" s="250" t="s">
        <v>69</v>
      </c>
      <c r="D63" s="273">
        <v>0</v>
      </c>
      <c r="E63" s="479"/>
      <c r="F63" s="256">
        <f>'【資料2-1】稼働時間一覧表'!R29</f>
        <v>869</v>
      </c>
      <c r="G63" s="516">
        <f>ROUND(D63*F63*860/10750,1)</f>
        <v>0</v>
      </c>
      <c r="H63" s="517"/>
      <c r="I63" s="534"/>
      <c r="J63" s="531"/>
      <c r="K63" s="502"/>
      <c r="L63" s="289"/>
      <c r="M63" s="562" t="s">
        <v>104</v>
      </c>
      <c r="N63" s="563"/>
      <c r="O63" s="563"/>
      <c r="P63" s="564"/>
      <c r="Q63" s="289"/>
    </row>
    <row r="64" spans="1:17" ht="16.5" thickTop="1" x14ac:dyDescent="0.15">
      <c r="A64" s="592"/>
      <c r="B64" s="490" t="s">
        <v>158</v>
      </c>
      <c r="C64" s="248" t="s">
        <v>67</v>
      </c>
      <c r="D64" s="274">
        <v>0</v>
      </c>
      <c r="E64" s="480" t="s">
        <v>57</v>
      </c>
      <c r="F64" s="260">
        <f>'【資料2-1】稼働時間一覧表'!R28</f>
        <v>932</v>
      </c>
      <c r="G64" s="540">
        <f>ROUND(D64*F64*860/11963,1)</f>
        <v>0</v>
      </c>
      <c r="H64" s="541"/>
      <c r="I64" s="535" t="s">
        <v>2</v>
      </c>
      <c r="J64" s="530">
        <f>G64+G65</f>
        <v>0</v>
      </c>
      <c r="K64" s="509" t="s">
        <v>2</v>
      </c>
      <c r="L64" s="289"/>
      <c r="M64" s="554" t="s">
        <v>72</v>
      </c>
      <c r="N64" s="555"/>
      <c r="O64" s="522">
        <f>J34+J42+J48+J54+J60+J66</f>
        <v>0</v>
      </c>
      <c r="P64" s="524" t="s">
        <v>13</v>
      </c>
      <c r="Q64" s="289"/>
    </row>
    <row r="65" spans="1:17" ht="16.5" thickBot="1" x14ac:dyDescent="0.2">
      <c r="A65" s="593"/>
      <c r="B65" s="491"/>
      <c r="C65" s="250" t="s">
        <v>69</v>
      </c>
      <c r="D65" s="275">
        <v>0</v>
      </c>
      <c r="E65" s="480"/>
      <c r="F65" s="256">
        <f>'【資料2-1】稼働時間一覧表'!R29</f>
        <v>869</v>
      </c>
      <c r="G65" s="516">
        <f>ROUND(D65*F65*860/11963,1)</f>
        <v>0</v>
      </c>
      <c r="H65" s="517"/>
      <c r="I65" s="536"/>
      <c r="J65" s="531"/>
      <c r="K65" s="510"/>
      <c r="L65" s="293"/>
      <c r="M65" s="556"/>
      <c r="N65" s="557"/>
      <c r="O65" s="523"/>
      <c r="P65" s="514"/>
      <c r="Q65" s="289"/>
    </row>
    <row r="66" spans="1:17" x14ac:dyDescent="0.15">
      <c r="A66" s="607" t="s">
        <v>199</v>
      </c>
      <c r="B66" s="518" t="s">
        <v>10</v>
      </c>
      <c r="C66" s="254" t="s">
        <v>67</v>
      </c>
      <c r="D66" s="278">
        <v>0</v>
      </c>
      <c r="E66" s="521" t="s">
        <v>57</v>
      </c>
      <c r="F66" s="255">
        <f>'【資料2-1】稼働時間一覧表'!R30</f>
        <v>207</v>
      </c>
      <c r="G66" s="548">
        <f t="shared" si="11"/>
        <v>0</v>
      </c>
      <c r="H66" s="549"/>
      <c r="I66" s="551" t="s">
        <v>13</v>
      </c>
      <c r="J66" s="532">
        <f>G66+G67</f>
        <v>0</v>
      </c>
      <c r="K66" s="506" t="s">
        <v>13</v>
      </c>
      <c r="L66" s="293"/>
      <c r="M66" s="554" t="s">
        <v>8</v>
      </c>
      <c r="N66" s="555"/>
      <c r="O66" s="561">
        <f>J36+J44+J50+J56+J62+J68</f>
        <v>0</v>
      </c>
      <c r="P66" s="524" t="s">
        <v>68</v>
      </c>
      <c r="Q66" s="289"/>
    </row>
    <row r="67" spans="1:17" x14ac:dyDescent="0.15">
      <c r="A67" s="592"/>
      <c r="B67" s="491"/>
      <c r="C67" s="246" t="s">
        <v>69</v>
      </c>
      <c r="D67" s="271">
        <v>0</v>
      </c>
      <c r="E67" s="480"/>
      <c r="F67" s="256">
        <f>'【資料2-1】稼働時間一覧表'!R31</f>
        <v>193</v>
      </c>
      <c r="G67" s="528">
        <f t="shared" si="11"/>
        <v>0</v>
      </c>
      <c r="H67" s="529"/>
      <c r="I67" s="552"/>
      <c r="J67" s="533"/>
      <c r="K67" s="502"/>
      <c r="L67" s="293"/>
      <c r="M67" s="556"/>
      <c r="N67" s="557"/>
      <c r="O67" s="512"/>
      <c r="P67" s="514"/>
      <c r="Q67" s="289"/>
    </row>
    <row r="68" spans="1:17" x14ac:dyDescent="0.15">
      <c r="A68" s="592"/>
      <c r="B68" s="489" t="s">
        <v>8</v>
      </c>
      <c r="C68" s="248" t="s">
        <v>67</v>
      </c>
      <c r="D68" s="272">
        <v>0</v>
      </c>
      <c r="E68" s="479" t="s">
        <v>57</v>
      </c>
      <c r="F68" s="259">
        <f>'【資料2-1】稼働時間一覧表'!R30</f>
        <v>207</v>
      </c>
      <c r="G68" s="544">
        <f>ROUND(D68*F68*860/10750,1)</f>
        <v>0</v>
      </c>
      <c r="H68" s="545"/>
      <c r="I68" s="534" t="s">
        <v>68</v>
      </c>
      <c r="J68" s="550">
        <f>G68+G69</f>
        <v>0</v>
      </c>
      <c r="K68" s="501" t="s">
        <v>68</v>
      </c>
      <c r="L68" s="293"/>
      <c r="M68" s="558" t="s">
        <v>158</v>
      </c>
      <c r="N68" s="557"/>
      <c r="O68" s="511">
        <f>J38+J46+J52+J58+J64+J70</f>
        <v>0</v>
      </c>
      <c r="P68" s="514" t="s">
        <v>2</v>
      </c>
      <c r="Q68" s="289"/>
    </row>
    <row r="69" spans="1:17" x14ac:dyDescent="0.15">
      <c r="A69" s="592"/>
      <c r="B69" s="489"/>
      <c r="C69" s="250" t="s">
        <v>69</v>
      </c>
      <c r="D69" s="273">
        <v>0</v>
      </c>
      <c r="E69" s="479"/>
      <c r="F69" s="256">
        <f>'【資料2-1】稼働時間一覧表'!R31</f>
        <v>193</v>
      </c>
      <c r="G69" s="516">
        <f>ROUND(D69*F69*860/10750,1)</f>
        <v>0</v>
      </c>
      <c r="H69" s="517"/>
      <c r="I69" s="534"/>
      <c r="J69" s="531"/>
      <c r="K69" s="502"/>
      <c r="L69" s="293"/>
      <c r="M69" s="556"/>
      <c r="N69" s="557"/>
      <c r="O69" s="512"/>
      <c r="P69" s="514"/>
      <c r="Q69" s="289"/>
    </row>
    <row r="70" spans="1:17" x14ac:dyDescent="0.15">
      <c r="A70" s="592"/>
      <c r="B70" s="490" t="s">
        <v>158</v>
      </c>
      <c r="C70" s="248" t="s">
        <v>67</v>
      </c>
      <c r="D70" s="274">
        <v>0</v>
      </c>
      <c r="E70" s="480" t="s">
        <v>57</v>
      </c>
      <c r="F70" s="260">
        <f>'【資料2-1】稼働時間一覧表'!R30</f>
        <v>207</v>
      </c>
      <c r="G70" s="540">
        <f>ROUND(D70*F70*860/11963,1)</f>
        <v>0</v>
      </c>
      <c r="H70" s="541"/>
      <c r="I70" s="535" t="s">
        <v>2</v>
      </c>
      <c r="J70" s="530">
        <f>G70+G71</f>
        <v>0</v>
      </c>
      <c r="K70" s="509" t="s">
        <v>2</v>
      </c>
      <c r="L70" s="289"/>
      <c r="M70" s="558" t="s">
        <v>73</v>
      </c>
      <c r="N70" s="557"/>
      <c r="O70" s="511">
        <f>J40</f>
        <v>0</v>
      </c>
      <c r="P70" s="514" t="s">
        <v>71</v>
      </c>
      <c r="Q70" s="289"/>
    </row>
    <row r="71" spans="1:17" ht="16.5" thickBot="1" x14ac:dyDescent="0.2">
      <c r="A71" s="593"/>
      <c r="B71" s="526"/>
      <c r="C71" s="257" t="s">
        <v>69</v>
      </c>
      <c r="D71" s="279">
        <v>0</v>
      </c>
      <c r="E71" s="527"/>
      <c r="F71" s="263">
        <f>'【資料2-1】稼働時間一覧表'!R31</f>
        <v>193</v>
      </c>
      <c r="G71" s="546">
        <f>ROUND(D71*F71*860/11963,1)</f>
        <v>0</v>
      </c>
      <c r="H71" s="547"/>
      <c r="I71" s="538"/>
      <c r="J71" s="579"/>
      <c r="K71" s="525"/>
      <c r="L71" s="293"/>
      <c r="M71" s="559"/>
      <c r="N71" s="560"/>
      <c r="O71" s="513"/>
      <c r="P71" s="515"/>
      <c r="Q71" s="289"/>
    </row>
    <row r="72" spans="1:17" x14ac:dyDescent="0.15">
      <c r="A72" s="264"/>
      <c r="B72" s="264"/>
      <c r="C72" s="265"/>
      <c r="D72" s="264"/>
      <c r="E72" s="264"/>
      <c r="F72" s="289"/>
      <c r="G72" s="293"/>
      <c r="H72" s="264"/>
      <c r="I72" s="264"/>
      <c r="J72" s="231"/>
      <c r="K72" s="289"/>
      <c r="L72" s="266"/>
      <c r="M72" s="267"/>
      <c r="N72" s="268"/>
      <c r="O72" s="293"/>
      <c r="P72" s="269"/>
      <c r="Q72" s="500"/>
    </row>
    <row r="73" spans="1:17" x14ac:dyDescent="0.15">
      <c r="A73" s="596" t="s">
        <v>202</v>
      </c>
      <c r="B73" s="597"/>
      <c r="C73" s="597"/>
      <c r="D73" s="597"/>
      <c r="E73" s="597"/>
      <c r="F73" s="597"/>
      <c r="G73" s="597"/>
      <c r="H73" s="597"/>
      <c r="I73" s="597"/>
      <c r="J73" s="597"/>
      <c r="K73" s="597"/>
      <c r="L73" s="598"/>
      <c r="M73" s="598"/>
      <c r="N73" s="598"/>
      <c r="O73" s="598"/>
      <c r="P73" s="598"/>
      <c r="Q73" s="500"/>
    </row>
    <row r="74" spans="1:17" x14ac:dyDescent="0.15">
      <c r="A74" s="597"/>
      <c r="B74" s="597"/>
      <c r="C74" s="597"/>
      <c r="D74" s="597"/>
      <c r="E74" s="597"/>
      <c r="F74" s="597"/>
      <c r="G74" s="597"/>
      <c r="H74" s="597"/>
      <c r="I74" s="597"/>
      <c r="J74" s="597"/>
      <c r="K74" s="597"/>
      <c r="L74" s="598"/>
      <c r="M74" s="598"/>
      <c r="N74" s="598"/>
      <c r="O74" s="598"/>
      <c r="P74" s="598"/>
      <c r="Q74" s="500"/>
    </row>
    <row r="75" spans="1:17" x14ac:dyDescent="0.15">
      <c r="A75" s="597"/>
      <c r="B75" s="597"/>
      <c r="C75" s="597"/>
      <c r="D75" s="597"/>
      <c r="E75" s="597"/>
      <c r="F75" s="597"/>
      <c r="G75" s="597"/>
      <c r="H75" s="597"/>
      <c r="I75" s="597"/>
      <c r="J75" s="597"/>
      <c r="K75" s="597"/>
      <c r="L75" s="598"/>
      <c r="M75" s="598"/>
      <c r="N75" s="598"/>
      <c r="O75" s="598"/>
      <c r="P75" s="598"/>
      <c r="Q75" s="500"/>
    </row>
    <row r="76" spans="1:17" x14ac:dyDescent="0.15">
      <c r="A76" s="597"/>
      <c r="B76" s="597"/>
      <c r="C76" s="597"/>
      <c r="D76" s="597"/>
      <c r="E76" s="597"/>
      <c r="F76" s="597"/>
      <c r="G76" s="597"/>
      <c r="H76" s="597"/>
      <c r="I76" s="597"/>
      <c r="J76" s="597"/>
      <c r="K76" s="597"/>
      <c r="L76" s="598"/>
      <c r="M76" s="598"/>
      <c r="N76" s="598"/>
      <c r="O76" s="598"/>
      <c r="P76" s="598"/>
      <c r="Q76" s="500"/>
    </row>
    <row r="77" spans="1:17" x14ac:dyDescent="0.15">
      <c r="A77" s="597"/>
      <c r="B77" s="597"/>
      <c r="C77" s="597"/>
      <c r="D77" s="597"/>
      <c r="E77" s="597"/>
      <c r="F77" s="597"/>
      <c r="G77" s="597"/>
      <c r="H77" s="597"/>
      <c r="I77" s="597"/>
      <c r="J77" s="597"/>
      <c r="K77" s="597"/>
      <c r="L77" s="598"/>
      <c r="M77" s="598"/>
      <c r="N77" s="598"/>
      <c r="O77" s="598"/>
      <c r="P77" s="598"/>
      <c r="Q77" s="500"/>
    </row>
    <row r="78" spans="1:17" x14ac:dyDescent="0.15">
      <c r="A78" s="597"/>
      <c r="B78" s="597"/>
      <c r="C78" s="597"/>
      <c r="D78" s="597"/>
      <c r="E78" s="597"/>
      <c r="F78" s="597"/>
      <c r="G78" s="597"/>
      <c r="H78" s="597"/>
      <c r="I78" s="597"/>
      <c r="J78" s="597"/>
      <c r="K78" s="597"/>
      <c r="L78" s="598"/>
      <c r="M78" s="598"/>
      <c r="N78" s="598"/>
      <c r="O78" s="598"/>
      <c r="P78" s="598"/>
      <c r="Q78" s="290"/>
    </row>
    <row r="79" spans="1:17" x14ac:dyDescent="0.15">
      <c r="A79" s="597"/>
      <c r="B79" s="597"/>
      <c r="C79" s="597"/>
      <c r="D79" s="597"/>
      <c r="E79" s="597"/>
      <c r="F79" s="597"/>
      <c r="G79" s="597"/>
      <c r="H79" s="597"/>
      <c r="I79" s="597"/>
      <c r="J79" s="597"/>
      <c r="K79" s="597"/>
      <c r="L79" s="598"/>
      <c r="M79" s="598"/>
      <c r="N79" s="598"/>
      <c r="O79" s="598"/>
      <c r="P79" s="598"/>
      <c r="Q79" s="290"/>
    </row>
    <row r="80" spans="1:17" x14ac:dyDescent="0.15">
      <c r="A80" s="597"/>
      <c r="B80" s="597"/>
      <c r="C80" s="597"/>
      <c r="D80" s="597"/>
      <c r="E80" s="597"/>
      <c r="F80" s="597"/>
      <c r="G80" s="597"/>
      <c r="H80" s="597"/>
      <c r="I80" s="597"/>
      <c r="J80" s="597"/>
      <c r="K80" s="597"/>
      <c r="L80" s="598"/>
      <c r="M80" s="598"/>
      <c r="N80" s="598"/>
      <c r="O80" s="598"/>
      <c r="P80" s="598"/>
      <c r="Q80" s="500"/>
    </row>
    <row r="81" spans="1:17" x14ac:dyDescent="0.15">
      <c r="A81" s="597"/>
      <c r="B81" s="597"/>
      <c r="C81" s="597"/>
      <c r="D81" s="597"/>
      <c r="E81" s="597"/>
      <c r="F81" s="597"/>
      <c r="G81" s="597"/>
      <c r="H81" s="597"/>
      <c r="I81" s="597"/>
      <c r="J81" s="597"/>
      <c r="K81" s="597"/>
      <c r="L81" s="598"/>
      <c r="M81" s="598"/>
      <c r="N81" s="598"/>
      <c r="O81" s="598"/>
      <c r="P81" s="598"/>
      <c r="Q81" s="500"/>
    </row>
  </sheetData>
  <sheetProtection algorithmName="SHA-512" hashValue="i5ZJdsSWRB4bv2IgVvEpyXKViReDkmXDNNzWLHoJEul+Fm440WjNWpuYFFRC3ITeMW0PwDnqijUnuwfxe8cjcw==" saltValue="CXjU8xhPVdVF8GSUx2jgpQ==" spinCount="100000" sheet="1" selectLockedCells="1"/>
  <mergeCells count="293">
    <mergeCell ref="B58:B59"/>
    <mergeCell ref="E58:E59"/>
    <mergeCell ref="G58:H58"/>
    <mergeCell ref="I58:I59"/>
    <mergeCell ref="A66:A71"/>
    <mergeCell ref="B68:B69"/>
    <mergeCell ref="E68:E69"/>
    <mergeCell ref="G68:H68"/>
    <mergeCell ref="I68:I69"/>
    <mergeCell ref="J68:J69"/>
    <mergeCell ref="K68:K69"/>
    <mergeCell ref="G69:H69"/>
    <mergeCell ref="B70:B71"/>
    <mergeCell ref="E70:E71"/>
    <mergeCell ref="G70:H70"/>
    <mergeCell ref="I70:I71"/>
    <mergeCell ref="J70:J71"/>
    <mergeCell ref="K70:K71"/>
    <mergeCell ref="G71:H71"/>
    <mergeCell ref="A73:P81"/>
    <mergeCell ref="B34:B35"/>
    <mergeCell ref="E34:E35"/>
    <mergeCell ref="G34:H34"/>
    <mergeCell ref="I34:I35"/>
    <mergeCell ref="J34:J35"/>
    <mergeCell ref="K34:K35"/>
    <mergeCell ref="G35:H35"/>
    <mergeCell ref="A34:A41"/>
    <mergeCell ref="B42:B43"/>
    <mergeCell ref="E42:E43"/>
    <mergeCell ref="G42:H42"/>
    <mergeCell ref="I42:I43"/>
    <mergeCell ref="J42:J43"/>
    <mergeCell ref="K42:K43"/>
    <mergeCell ref="G43:H43"/>
    <mergeCell ref="A42:A47"/>
    <mergeCell ref="A48:A53"/>
    <mergeCell ref="B60:B61"/>
    <mergeCell ref="E60:E61"/>
    <mergeCell ref="G60:H60"/>
    <mergeCell ref="A54:A59"/>
    <mergeCell ref="B56:B57"/>
    <mergeCell ref="J56:J57"/>
    <mergeCell ref="E56:E57"/>
    <mergeCell ref="K60:K61"/>
    <mergeCell ref="J2:K2"/>
    <mergeCell ref="G36:H36"/>
    <mergeCell ref="G37:H37"/>
    <mergeCell ref="A27:A28"/>
    <mergeCell ref="B27:B28"/>
    <mergeCell ref="C27:C28"/>
    <mergeCell ref="F27:F28"/>
    <mergeCell ref="G27:G28"/>
    <mergeCell ref="A60:A65"/>
    <mergeCell ref="K54:K55"/>
    <mergeCell ref="K40:K41"/>
    <mergeCell ref="K38:K39"/>
    <mergeCell ref="K36:K37"/>
    <mergeCell ref="H25:H26"/>
    <mergeCell ref="A23:A24"/>
    <mergeCell ref="B23:B24"/>
    <mergeCell ref="G61:H61"/>
    <mergeCell ref="G52:H52"/>
    <mergeCell ref="G53:H53"/>
    <mergeCell ref="G54:H54"/>
    <mergeCell ref="J58:J59"/>
    <mergeCell ref="K58:K59"/>
    <mergeCell ref="M68:N69"/>
    <mergeCell ref="M70:N71"/>
    <mergeCell ref="P66:P67"/>
    <mergeCell ref="O66:O67"/>
    <mergeCell ref="M63:P63"/>
    <mergeCell ref="I27:J28"/>
    <mergeCell ref="I26:K26"/>
    <mergeCell ref="I24:K25"/>
    <mergeCell ref="M64:N65"/>
    <mergeCell ref="M61:P62"/>
    <mergeCell ref="I66:I67"/>
    <mergeCell ref="J36:J37"/>
    <mergeCell ref="J38:J39"/>
    <mergeCell ref="J40:J41"/>
    <mergeCell ref="J44:J45"/>
    <mergeCell ref="J46:J47"/>
    <mergeCell ref="J48:J49"/>
    <mergeCell ref="J50:J51"/>
    <mergeCell ref="J52:J53"/>
    <mergeCell ref="J54:J55"/>
    <mergeCell ref="I52:I53"/>
    <mergeCell ref="I62:I63"/>
    <mergeCell ref="I60:I61"/>
    <mergeCell ref="J60:J61"/>
    <mergeCell ref="G63:H63"/>
    <mergeCell ref="G64:H64"/>
    <mergeCell ref="I54:I55"/>
    <mergeCell ref="G56:H56"/>
    <mergeCell ref="I56:I57"/>
    <mergeCell ref="I50:I51"/>
    <mergeCell ref="G50:H50"/>
    <mergeCell ref="L2:P2"/>
    <mergeCell ref="M66:N67"/>
    <mergeCell ref="G59:H59"/>
    <mergeCell ref="K56:K57"/>
    <mergeCell ref="G57:H57"/>
    <mergeCell ref="J64:J65"/>
    <mergeCell ref="J66:J67"/>
    <mergeCell ref="I36:I37"/>
    <mergeCell ref="I38:I39"/>
    <mergeCell ref="I40:I41"/>
    <mergeCell ref="I44:I45"/>
    <mergeCell ref="I46:I47"/>
    <mergeCell ref="I48:I49"/>
    <mergeCell ref="G38:H38"/>
    <mergeCell ref="G39:H39"/>
    <mergeCell ref="G40:H40"/>
    <mergeCell ref="G41:H41"/>
    <mergeCell ref="G44:H44"/>
    <mergeCell ref="G45:H45"/>
    <mergeCell ref="G46:H46"/>
    <mergeCell ref="G47:H47"/>
    <mergeCell ref="G48:H48"/>
    <mergeCell ref="J62:J63"/>
    <mergeCell ref="G51:H51"/>
    <mergeCell ref="I64:I65"/>
    <mergeCell ref="G66:H66"/>
    <mergeCell ref="G67:H67"/>
    <mergeCell ref="G55:H55"/>
    <mergeCell ref="G62:H62"/>
    <mergeCell ref="B44:B45"/>
    <mergeCell ref="E44:E45"/>
    <mergeCell ref="E66:E67"/>
    <mergeCell ref="K44:K45"/>
    <mergeCell ref="O64:O65"/>
    <mergeCell ref="P64:P65"/>
    <mergeCell ref="K52:K53"/>
    <mergeCell ref="B54:B55"/>
    <mergeCell ref="B62:B63"/>
    <mergeCell ref="K46:K47"/>
    <mergeCell ref="K48:K49"/>
    <mergeCell ref="B64:B65"/>
    <mergeCell ref="B46:B47"/>
    <mergeCell ref="B48:B49"/>
    <mergeCell ref="B50:B51"/>
    <mergeCell ref="B52:B53"/>
    <mergeCell ref="E50:E51"/>
    <mergeCell ref="E62:E63"/>
    <mergeCell ref="E46:E47"/>
    <mergeCell ref="E52:E53"/>
    <mergeCell ref="E64:E65"/>
    <mergeCell ref="E48:E49"/>
    <mergeCell ref="E54:E55"/>
    <mergeCell ref="G49:H49"/>
    <mergeCell ref="A25:A26"/>
    <mergeCell ref="B25:B26"/>
    <mergeCell ref="C25:C26"/>
    <mergeCell ref="F25:F26"/>
    <mergeCell ref="G25:G26"/>
    <mergeCell ref="D25:E26"/>
    <mergeCell ref="D27:E28"/>
    <mergeCell ref="G33:I33"/>
    <mergeCell ref="Q80:Q81"/>
    <mergeCell ref="Q74:Q77"/>
    <mergeCell ref="Q72:Q73"/>
    <mergeCell ref="K50:K51"/>
    <mergeCell ref="B31:B33"/>
    <mergeCell ref="K66:K67"/>
    <mergeCell ref="J33:K33"/>
    <mergeCell ref="K64:K65"/>
    <mergeCell ref="O68:O69"/>
    <mergeCell ref="O70:O71"/>
    <mergeCell ref="P70:P71"/>
    <mergeCell ref="P68:P69"/>
    <mergeCell ref="K62:K63"/>
    <mergeCell ref="G65:H65"/>
    <mergeCell ref="B66:B67"/>
    <mergeCell ref="C31:C33"/>
    <mergeCell ref="L36:P36"/>
    <mergeCell ref="L37:P37"/>
    <mergeCell ref="L38:P38"/>
    <mergeCell ref="E36:E37"/>
    <mergeCell ref="E38:E39"/>
    <mergeCell ref="E40:E41"/>
    <mergeCell ref="A30:Q30"/>
    <mergeCell ref="A31:A33"/>
    <mergeCell ref="L39:P39"/>
    <mergeCell ref="L40:P40"/>
    <mergeCell ref="L41:P41"/>
    <mergeCell ref="L33:M33"/>
    <mergeCell ref="L34:M35"/>
    <mergeCell ref="D33:E33"/>
    <mergeCell ref="B36:B37"/>
    <mergeCell ref="B38:B39"/>
    <mergeCell ref="B40:B41"/>
    <mergeCell ref="J31:K32"/>
    <mergeCell ref="G31:I32"/>
    <mergeCell ref="F31:F32"/>
    <mergeCell ref="D31:E32"/>
    <mergeCell ref="C23:C24"/>
    <mergeCell ref="F23:F24"/>
    <mergeCell ref="G23:G24"/>
    <mergeCell ref="H21:H22"/>
    <mergeCell ref="Q21:Q22"/>
    <mergeCell ref="A21:A22"/>
    <mergeCell ref="B21:B22"/>
    <mergeCell ref="C21:C22"/>
    <mergeCell ref="F21:F22"/>
    <mergeCell ref="G21:G22"/>
    <mergeCell ref="D21:E22"/>
    <mergeCell ref="D23:E24"/>
    <mergeCell ref="I11:P22"/>
    <mergeCell ref="Q19:Q20"/>
    <mergeCell ref="A19:A20"/>
    <mergeCell ref="B19:B20"/>
    <mergeCell ref="C19:C20"/>
    <mergeCell ref="F19:F20"/>
    <mergeCell ref="G19:G20"/>
    <mergeCell ref="H17:H18"/>
    <mergeCell ref="Q17:Q18"/>
    <mergeCell ref="A17:A18"/>
    <mergeCell ref="B17:B18"/>
    <mergeCell ref="C17:C18"/>
    <mergeCell ref="A15:A16"/>
    <mergeCell ref="B15:B16"/>
    <mergeCell ref="C15:C16"/>
    <mergeCell ref="F15:F16"/>
    <mergeCell ref="G15:G16"/>
    <mergeCell ref="Q11:Q12"/>
    <mergeCell ref="A11:A12"/>
    <mergeCell ref="B11:B12"/>
    <mergeCell ref="C11:C12"/>
    <mergeCell ref="F11:F12"/>
    <mergeCell ref="G11:G12"/>
    <mergeCell ref="H13:H14"/>
    <mergeCell ref="Q13:Q14"/>
    <mergeCell ref="A13:A14"/>
    <mergeCell ref="B13:B14"/>
    <mergeCell ref="C13:C14"/>
    <mergeCell ref="F13:F14"/>
    <mergeCell ref="G13:G14"/>
    <mergeCell ref="D11:E12"/>
    <mergeCell ref="D13:E14"/>
    <mergeCell ref="D15:E16"/>
    <mergeCell ref="H27:H28"/>
    <mergeCell ref="Q9:Q10"/>
    <mergeCell ref="K7:Q8"/>
    <mergeCell ref="L27:M28"/>
    <mergeCell ref="Q23:Q24"/>
    <mergeCell ref="K27:K28"/>
    <mergeCell ref="Q27:Q28"/>
    <mergeCell ref="H15:H16"/>
    <mergeCell ref="H19:H20"/>
    <mergeCell ref="H23:H24"/>
    <mergeCell ref="F17:F18"/>
    <mergeCell ref="G17:G18"/>
    <mergeCell ref="D17:E18"/>
    <mergeCell ref="D19:E20"/>
    <mergeCell ref="Q15:Q16"/>
    <mergeCell ref="Q25:Q26"/>
    <mergeCell ref="F9:F10"/>
    <mergeCell ref="G9:G10"/>
    <mergeCell ref="N4:O6"/>
    <mergeCell ref="P4:Q6"/>
    <mergeCell ref="H9:H10"/>
    <mergeCell ref="K9:K10"/>
    <mergeCell ref="L9:L10"/>
    <mergeCell ref="O9:O10"/>
    <mergeCell ref="P9:P10"/>
    <mergeCell ref="H11:H12"/>
    <mergeCell ref="D9:E10"/>
    <mergeCell ref="A1:P1"/>
    <mergeCell ref="H7:H8"/>
    <mergeCell ref="F7:F8"/>
    <mergeCell ref="G7:G8"/>
    <mergeCell ref="I7:J8"/>
    <mergeCell ref="D6:E6"/>
    <mergeCell ref="D7:E8"/>
    <mergeCell ref="A3:Q3"/>
    <mergeCell ref="A4:A6"/>
    <mergeCell ref="H4:H6"/>
    <mergeCell ref="I4:I6"/>
    <mergeCell ref="J4:K6"/>
    <mergeCell ref="L4:L6"/>
    <mergeCell ref="M4:M6"/>
    <mergeCell ref="A9:A10"/>
    <mergeCell ref="B9:B10"/>
    <mergeCell ref="C9:C10"/>
    <mergeCell ref="A7:A8"/>
    <mergeCell ref="B7:B8"/>
    <mergeCell ref="C7:C8"/>
    <mergeCell ref="B6:C6"/>
    <mergeCell ref="F4:G5"/>
    <mergeCell ref="D4:E5"/>
    <mergeCell ref="B4:C5"/>
    <mergeCell ref="F6:G6"/>
  </mergeCells>
  <phoneticPr fontId="1"/>
  <printOptions horizontalCentered="1"/>
  <pageMargins left="0.59055118110236227" right="0.39370078740157483" top="0.74803149606299213" bottom="0.35433070866141736" header="0.31496062992125984" footer="0.31496062992125984"/>
  <pageSetup paperSize="8" scale="80" orientation="portrait" r:id="rId1"/>
  <headerFooter>
    <oddHeader xml:space="preserve">&amp;L&amp;"-,太字"&amp;12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zoomScaleNormal="100" workbookViewId="0">
      <pane xSplit="2" ySplit="4" topLeftCell="C5" activePane="bottomRight" state="frozen"/>
      <selection pane="topRight" activeCell="C1" sqref="C1"/>
      <selection pane="bottomLeft" activeCell="A5" sqref="A5"/>
      <selection pane="bottomRight" sqref="A1:T1"/>
    </sheetView>
  </sheetViews>
  <sheetFormatPr defaultRowHeight="13.5" x14ac:dyDescent="0.15"/>
  <cols>
    <col min="1" max="1" width="24.625" style="88" customWidth="1"/>
    <col min="2" max="2" width="5.625" style="88" customWidth="1"/>
    <col min="3" max="3" width="4.625" style="88" customWidth="1"/>
    <col min="4" max="5" width="2.625" style="88" customWidth="1"/>
    <col min="6" max="6" width="3.125" style="88" customWidth="1"/>
    <col min="7" max="7" width="5.125" style="88" customWidth="1"/>
    <col min="8" max="8" width="6.625" style="88" customWidth="1"/>
    <col min="9" max="9" width="5" style="88" customWidth="1"/>
    <col min="10" max="10" width="11" style="88" customWidth="1"/>
    <col min="11" max="11" width="5.125" style="88" customWidth="1"/>
    <col min="12" max="17" width="8.125" style="88" customWidth="1"/>
    <col min="18" max="18" width="10.625" style="88" customWidth="1"/>
    <col min="19" max="19" width="5.625" style="88" customWidth="1"/>
    <col min="20" max="20" width="75.625" style="88" customWidth="1"/>
    <col min="21" max="16384" width="9" style="88"/>
  </cols>
  <sheetData>
    <row r="1" spans="1:21" ht="33" customHeight="1" x14ac:dyDescent="0.15">
      <c r="A1" s="667" t="s">
        <v>83</v>
      </c>
      <c r="B1" s="667"/>
      <c r="C1" s="667"/>
      <c r="D1" s="667"/>
      <c r="E1" s="667"/>
      <c r="F1" s="667"/>
      <c r="G1" s="667"/>
      <c r="H1" s="667"/>
      <c r="I1" s="667"/>
      <c r="J1" s="667"/>
      <c r="K1" s="667"/>
      <c r="L1" s="667"/>
      <c r="M1" s="667"/>
      <c r="N1" s="667"/>
      <c r="O1" s="667"/>
      <c r="P1" s="667"/>
      <c r="Q1" s="667"/>
      <c r="R1" s="667"/>
      <c r="S1" s="667"/>
      <c r="T1" s="668"/>
    </row>
    <row r="2" spans="1:21" ht="24" customHeight="1" thickBot="1" x14ac:dyDescent="0.2">
      <c r="A2" s="676" t="s">
        <v>84</v>
      </c>
      <c r="B2" s="676"/>
      <c r="C2" s="676"/>
      <c r="D2" s="676"/>
      <c r="E2" s="676"/>
      <c r="F2" s="676"/>
      <c r="G2" s="676"/>
      <c r="H2" s="676"/>
      <c r="I2" s="676"/>
      <c r="J2" s="676"/>
      <c r="K2" s="676"/>
      <c r="L2" s="676"/>
      <c r="M2" s="676"/>
      <c r="N2" s="676"/>
      <c r="O2" s="676"/>
      <c r="P2" s="676"/>
      <c r="Q2" s="676"/>
      <c r="R2" s="676"/>
      <c r="S2" s="677"/>
      <c r="T2" s="197"/>
      <c r="U2" s="198"/>
    </row>
    <row r="3" spans="1:21" ht="27" customHeight="1" x14ac:dyDescent="0.15">
      <c r="A3" s="643" t="s">
        <v>75</v>
      </c>
      <c r="B3" s="644"/>
      <c r="C3" s="643" t="s">
        <v>76</v>
      </c>
      <c r="D3" s="647"/>
      <c r="E3" s="647"/>
      <c r="F3" s="647"/>
      <c r="G3" s="648"/>
      <c r="H3" s="651" t="s">
        <v>77</v>
      </c>
      <c r="I3" s="648"/>
      <c r="J3" s="653" t="s">
        <v>105</v>
      </c>
      <c r="K3" s="654"/>
      <c r="L3" s="657" t="s">
        <v>114</v>
      </c>
      <c r="M3" s="658"/>
      <c r="N3" s="658"/>
      <c r="O3" s="658"/>
      <c r="P3" s="659"/>
      <c r="Q3" s="660" t="s">
        <v>106</v>
      </c>
      <c r="R3" s="662" t="s">
        <v>115</v>
      </c>
      <c r="S3" s="663"/>
      <c r="T3" s="669" t="s">
        <v>107</v>
      </c>
    </row>
    <row r="4" spans="1:21" ht="27" customHeight="1" thickBot="1" x14ac:dyDescent="0.2">
      <c r="A4" s="645"/>
      <c r="B4" s="646"/>
      <c r="C4" s="645"/>
      <c r="D4" s="649"/>
      <c r="E4" s="649"/>
      <c r="F4" s="649"/>
      <c r="G4" s="650"/>
      <c r="H4" s="652"/>
      <c r="I4" s="650"/>
      <c r="J4" s="655"/>
      <c r="K4" s="656"/>
      <c r="L4" s="120" t="s">
        <v>108</v>
      </c>
      <c r="M4" s="121" t="s">
        <v>80</v>
      </c>
      <c r="N4" s="121" t="s">
        <v>109</v>
      </c>
      <c r="O4" s="121" t="s">
        <v>110</v>
      </c>
      <c r="P4" s="122"/>
      <c r="Q4" s="661"/>
      <c r="R4" s="664"/>
      <c r="S4" s="665"/>
      <c r="T4" s="670"/>
    </row>
    <row r="5" spans="1:21" ht="36" customHeight="1" thickTop="1" x14ac:dyDescent="0.15">
      <c r="A5" s="671" t="s">
        <v>56</v>
      </c>
      <c r="B5" s="672"/>
      <c r="C5" s="123">
        <f>365-8-12</f>
        <v>345</v>
      </c>
      <c r="D5" s="90" t="s">
        <v>78</v>
      </c>
      <c r="E5" s="91" t="s">
        <v>79</v>
      </c>
      <c r="F5" s="89">
        <v>14</v>
      </c>
      <c r="G5" s="92" t="s">
        <v>80</v>
      </c>
      <c r="H5" s="93">
        <f t="shared" ref="H5:H15" si="0">C5*F5</f>
        <v>4830</v>
      </c>
      <c r="I5" s="92" t="s">
        <v>80</v>
      </c>
      <c r="L5" s="94">
        <f t="shared" ref="L5:L15" si="1">ROUND(C5/$J$9,2)</f>
        <v>1</v>
      </c>
      <c r="M5" s="124">
        <f t="shared" ref="M5:M15" si="2">ROUND(F5/$J$11,2)</f>
        <v>1</v>
      </c>
      <c r="N5" s="124">
        <v>0.6</v>
      </c>
      <c r="O5" s="124">
        <f>ROUND(L5*M5*N5,2)</f>
        <v>0.6</v>
      </c>
      <c r="P5" s="125"/>
      <c r="Q5" s="173">
        <v>0.6</v>
      </c>
      <c r="R5" s="167">
        <f t="shared" ref="R5:R15" si="3">ROUND($J$9*$J$11*Q5,0)</f>
        <v>2898</v>
      </c>
      <c r="S5" s="168" t="s">
        <v>80</v>
      </c>
      <c r="T5" s="126" t="s">
        <v>116</v>
      </c>
    </row>
    <row r="6" spans="1:21" ht="36" customHeight="1" x14ac:dyDescent="0.15">
      <c r="A6" s="673" t="s">
        <v>58</v>
      </c>
      <c r="B6" s="637"/>
      <c r="C6" s="127">
        <f>365-8-12</f>
        <v>345</v>
      </c>
      <c r="D6" s="96" t="s">
        <v>78</v>
      </c>
      <c r="E6" s="97" t="s">
        <v>79</v>
      </c>
      <c r="F6" s="95">
        <v>14</v>
      </c>
      <c r="G6" s="98" t="s">
        <v>80</v>
      </c>
      <c r="H6" s="99">
        <f t="shared" si="0"/>
        <v>4830</v>
      </c>
      <c r="I6" s="98" t="s">
        <v>80</v>
      </c>
      <c r="J6" s="190"/>
      <c r="K6" s="191"/>
      <c r="L6" s="100">
        <f t="shared" si="1"/>
        <v>1</v>
      </c>
      <c r="M6" s="128">
        <f t="shared" si="2"/>
        <v>1</v>
      </c>
      <c r="N6" s="128">
        <v>0.6</v>
      </c>
      <c r="O6" s="128">
        <f t="shared" ref="O6:O15" si="4">ROUND(L6*M6*N6,2)</f>
        <v>0.6</v>
      </c>
      <c r="P6" s="129"/>
      <c r="Q6" s="174">
        <v>0.6</v>
      </c>
      <c r="R6" s="169">
        <f t="shared" si="3"/>
        <v>2898</v>
      </c>
      <c r="S6" s="170" t="s">
        <v>80</v>
      </c>
      <c r="T6" s="130" t="s">
        <v>117</v>
      </c>
    </row>
    <row r="7" spans="1:21" ht="36" customHeight="1" x14ac:dyDescent="0.15">
      <c r="A7" s="673" t="s">
        <v>59</v>
      </c>
      <c r="B7" s="637"/>
      <c r="C7" s="127">
        <f>365-8-24</f>
        <v>333</v>
      </c>
      <c r="D7" s="96" t="s">
        <v>78</v>
      </c>
      <c r="E7" s="97" t="s">
        <v>79</v>
      </c>
      <c r="F7" s="95">
        <v>14</v>
      </c>
      <c r="G7" s="98" t="s">
        <v>80</v>
      </c>
      <c r="H7" s="99">
        <f t="shared" si="0"/>
        <v>4662</v>
      </c>
      <c r="I7" s="98" t="s">
        <v>80</v>
      </c>
      <c r="J7" s="190"/>
      <c r="K7" s="191"/>
      <c r="L7" s="100">
        <f t="shared" si="1"/>
        <v>0.97</v>
      </c>
      <c r="M7" s="128">
        <f t="shared" si="2"/>
        <v>1</v>
      </c>
      <c r="N7" s="128">
        <v>0.6</v>
      </c>
      <c r="O7" s="128">
        <f t="shared" si="4"/>
        <v>0.57999999999999996</v>
      </c>
      <c r="P7" s="129"/>
      <c r="Q7" s="174">
        <v>0.6</v>
      </c>
      <c r="R7" s="169">
        <f t="shared" si="3"/>
        <v>2898</v>
      </c>
      <c r="S7" s="170" t="s">
        <v>80</v>
      </c>
      <c r="T7" s="130" t="s">
        <v>120</v>
      </c>
    </row>
    <row r="8" spans="1:21" ht="36" customHeight="1" x14ac:dyDescent="0.15">
      <c r="A8" s="673" t="s">
        <v>60</v>
      </c>
      <c r="B8" s="637"/>
      <c r="C8" s="127">
        <f>365-8-12</f>
        <v>345</v>
      </c>
      <c r="D8" s="96" t="s">
        <v>78</v>
      </c>
      <c r="E8" s="97" t="s">
        <v>79</v>
      </c>
      <c r="F8" s="95">
        <v>14</v>
      </c>
      <c r="G8" s="98" t="s">
        <v>80</v>
      </c>
      <c r="H8" s="99">
        <f t="shared" si="0"/>
        <v>4830</v>
      </c>
      <c r="I8" s="98" t="s">
        <v>80</v>
      </c>
      <c r="J8" s="190"/>
      <c r="K8" s="191"/>
      <c r="L8" s="100">
        <f t="shared" si="1"/>
        <v>1</v>
      </c>
      <c r="M8" s="128">
        <f t="shared" si="2"/>
        <v>1</v>
      </c>
      <c r="N8" s="128">
        <v>0.6</v>
      </c>
      <c r="O8" s="128">
        <f t="shared" si="4"/>
        <v>0.6</v>
      </c>
      <c r="P8" s="129"/>
      <c r="Q8" s="174">
        <v>0.6</v>
      </c>
      <c r="R8" s="169">
        <f t="shared" si="3"/>
        <v>2898</v>
      </c>
      <c r="S8" s="170" t="s">
        <v>80</v>
      </c>
      <c r="T8" s="130" t="s">
        <v>118</v>
      </c>
    </row>
    <row r="9" spans="1:21" ht="36" customHeight="1" x14ac:dyDescent="0.15">
      <c r="A9" s="673" t="s">
        <v>61</v>
      </c>
      <c r="B9" s="637"/>
      <c r="C9" s="127">
        <f>365-8-24</f>
        <v>333</v>
      </c>
      <c r="D9" s="96" t="s">
        <v>78</v>
      </c>
      <c r="E9" s="97" t="s">
        <v>79</v>
      </c>
      <c r="F9" s="95">
        <v>14</v>
      </c>
      <c r="G9" s="98" t="s">
        <v>80</v>
      </c>
      <c r="H9" s="99">
        <f t="shared" si="0"/>
        <v>4662</v>
      </c>
      <c r="I9" s="98" t="s">
        <v>80</v>
      </c>
      <c r="J9" s="192">
        <v>345</v>
      </c>
      <c r="K9" s="191" t="s">
        <v>78</v>
      </c>
      <c r="L9" s="100">
        <f t="shared" si="1"/>
        <v>0.97</v>
      </c>
      <c r="M9" s="128">
        <f t="shared" si="2"/>
        <v>1</v>
      </c>
      <c r="N9" s="128">
        <v>0.6</v>
      </c>
      <c r="O9" s="128">
        <f t="shared" si="4"/>
        <v>0.57999999999999996</v>
      </c>
      <c r="P9" s="129"/>
      <c r="Q9" s="174">
        <v>0.6</v>
      </c>
      <c r="R9" s="169">
        <f t="shared" si="3"/>
        <v>2898</v>
      </c>
      <c r="S9" s="170" t="s">
        <v>80</v>
      </c>
      <c r="T9" s="130" t="s">
        <v>121</v>
      </c>
    </row>
    <row r="10" spans="1:21" ht="36" customHeight="1" x14ac:dyDescent="0.15">
      <c r="A10" s="673" t="s">
        <v>62</v>
      </c>
      <c r="B10" s="637"/>
      <c r="C10" s="127">
        <f>365-8-12</f>
        <v>345</v>
      </c>
      <c r="D10" s="96" t="s">
        <v>78</v>
      </c>
      <c r="E10" s="97" t="s">
        <v>79</v>
      </c>
      <c r="F10" s="95">
        <v>14</v>
      </c>
      <c r="G10" s="98" t="s">
        <v>80</v>
      </c>
      <c r="H10" s="99">
        <f t="shared" si="0"/>
        <v>4830</v>
      </c>
      <c r="I10" s="98" t="s">
        <v>80</v>
      </c>
      <c r="L10" s="100">
        <f t="shared" si="1"/>
        <v>1</v>
      </c>
      <c r="M10" s="128">
        <f t="shared" si="2"/>
        <v>1</v>
      </c>
      <c r="N10" s="128">
        <v>0.6</v>
      </c>
      <c r="O10" s="128">
        <f t="shared" si="4"/>
        <v>0.6</v>
      </c>
      <c r="P10" s="129"/>
      <c r="Q10" s="174">
        <v>0.6</v>
      </c>
      <c r="R10" s="169">
        <f t="shared" si="3"/>
        <v>2898</v>
      </c>
      <c r="S10" s="170" t="s">
        <v>80</v>
      </c>
      <c r="T10" s="130" t="s">
        <v>119</v>
      </c>
    </row>
    <row r="11" spans="1:21" ht="36" customHeight="1" x14ac:dyDescent="0.15">
      <c r="A11" s="673" t="s">
        <v>63</v>
      </c>
      <c r="B11" s="637"/>
      <c r="C11" s="127">
        <f>365-51-15-6</f>
        <v>293</v>
      </c>
      <c r="D11" s="96" t="s">
        <v>78</v>
      </c>
      <c r="E11" s="97" t="s">
        <v>79</v>
      </c>
      <c r="F11" s="95">
        <v>10</v>
      </c>
      <c r="G11" s="98" t="s">
        <v>80</v>
      </c>
      <c r="H11" s="99">
        <f t="shared" si="0"/>
        <v>2930</v>
      </c>
      <c r="I11" s="98" t="s">
        <v>80</v>
      </c>
      <c r="J11" s="192">
        <v>14</v>
      </c>
      <c r="K11" s="184" t="s">
        <v>80</v>
      </c>
      <c r="L11" s="100">
        <f t="shared" si="1"/>
        <v>0.85</v>
      </c>
      <c r="M11" s="128">
        <f t="shared" si="2"/>
        <v>0.71</v>
      </c>
      <c r="N11" s="128">
        <v>0.7</v>
      </c>
      <c r="O11" s="128">
        <f t="shared" si="4"/>
        <v>0.42</v>
      </c>
      <c r="P11" s="129"/>
      <c r="Q11" s="174">
        <v>0.4</v>
      </c>
      <c r="R11" s="169">
        <f t="shared" si="3"/>
        <v>1932</v>
      </c>
      <c r="S11" s="170" t="s">
        <v>80</v>
      </c>
      <c r="T11" s="130" t="s">
        <v>150</v>
      </c>
    </row>
    <row r="12" spans="1:21" ht="36" customHeight="1" x14ac:dyDescent="0.15">
      <c r="A12" s="636" t="s">
        <v>64</v>
      </c>
      <c r="B12" s="637"/>
      <c r="C12" s="127">
        <f>365-123</f>
        <v>242</v>
      </c>
      <c r="D12" s="96" t="s">
        <v>78</v>
      </c>
      <c r="E12" s="97" t="s">
        <v>79</v>
      </c>
      <c r="F12" s="95">
        <v>10</v>
      </c>
      <c r="G12" s="98" t="s">
        <v>80</v>
      </c>
      <c r="H12" s="99">
        <f t="shared" si="0"/>
        <v>2420</v>
      </c>
      <c r="I12" s="98" t="s">
        <v>80</v>
      </c>
      <c r="J12" s="190"/>
      <c r="K12" s="193"/>
      <c r="L12" s="100">
        <f t="shared" si="1"/>
        <v>0.7</v>
      </c>
      <c r="M12" s="128">
        <f t="shared" si="2"/>
        <v>0.71</v>
      </c>
      <c r="N12" s="128">
        <v>0.9</v>
      </c>
      <c r="O12" s="128">
        <f t="shared" si="4"/>
        <v>0.45</v>
      </c>
      <c r="P12" s="129"/>
      <c r="Q12" s="174">
        <v>0.45</v>
      </c>
      <c r="R12" s="169">
        <f t="shared" si="3"/>
        <v>2174</v>
      </c>
      <c r="S12" s="170" t="s">
        <v>80</v>
      </c>
      <c r="T12" s="130" t="s">
        <v>149</v>
      </c>
    </row>
    <row r="13" spans="1:21" ht="36" customHeight="1" x14ac:dyDescent="0.15">
      <c r="A13" s="638" t="s">
        <v>81</v>
      </c>
      <c r="B13" s="639"/>
      <c r="C13" s="127">
        <v>307</v>
      </c>
      <c r="D13" s="96" t="s">
        <v>78</v>
      </c>
      <c r="E13" s="97" t="s">
        <v>79</v>
      </c>
      <c r="F13" s="95">
        <v>14</v>
      </c>
      <c r="G13" s="98" t="s">
        <v>80</v>
      </c>
      <c r="H13" s="99">
        <f t="shared" si="0"/>
        <v>4298</v>
      </c>
      <c r="I13" s="98" t="s">
        <v>80</v>
      </c>
      <c r="J13" s="190"/>
      <c r="K13" s="193"/>
      <c r="L13" s="100">
        <f t="shared" si="1"/>
        <v>0.89</v>
      </c>
      <c r="M13" s="128">
        <f t="shared" si="2"/>
        <v>1</v>
      </c>
      <c r="N13" s="128">
        <v>0.64</v>
      </c>
      <c r="O13" s="128">
        <f t="shared" si="4"/>
        <v>0.56999999999999995</v>
      </c>
      <c r="P13" s="129"/>
      <c r="Q13" s="174">
        <v>0.55000000000000004</v>
      </c>
      <c r="R13" s="169">
        <f t="shared" si="3"/>
        <v>2657</v>
      </c>
      <c r="S13" s="170" t="s">
        <v>80</v>
      </c>
      <c r="T13" s="131" t="s">
        <v>175</v>
      </c>
    </row>
    <row r="14" spans="1:21" ht="45" customHeight="1" x14ac:dyDescent="0.15">
      <c r="A14" s="636" t="s">
        <v>65</v>
      </c>
      <c r="B14" s="637"/>
      <c r="C14" s="127">
        <v>282</v>
      </c>
      <c r="D14" s="96" t="s">
        <v>78</v>
      </c>
      <c r="E14" s="97" t="s">
        <v>79</v>
      </c>
      <c r="F14" s="95">
        <v>14</v>
      </c>
      <c r="G14" s="98" t="s">
        <v>80</v>
      </c>
      <c r="H14" s="99">
        <f t="shared" si="0"/>
        <v>3948</v>
      </c>
      <c r="I14" s="98" t="s">
        <v>80</v>
      </c>
      <c r="J14" s="190"/>
      <c r="K14" s="193"/>
      <c r="L14" s="100">
        <f t="shared" si="1"/>
        <v>0.82</v>
      </c>
      <c r="M14" s="128">
        <f t="shared" si="2"/>
        <v>1</v>
      </c>
      <c r="N14" s="128">
        <v>0.8</v>
      </c>
      <c r="O14" s="128">
        <f t="shared" si="4"/>
        <v>0.66</v>
      </c>
      <c r="P14" s="129"/>
      <c r="Q14" s="174">
        <v>0.65</v>
      </c>
      <c r="R14" s="169">
        <f t="shared" si="3"/>
        <v>3140</v>
      </c>
      <c r="S14" s="170" t="s">
        <v>80</v>
      </c>
      <c r="T14" s="131" t="s">
        <v>143</v>
      </c>
    </row>
    <row r="15" spans="1:21" ht="45" customHeight="1" thickBot="1" x14ac:dyDescent="0.2">
      <c r="A15" s="640" t="s">
        <v>82</v>
      </c>
      <c r="B15" s="641"/>
      <c r="C15" s="132">
        <f>365-7</f>
        <v>358</v>
      </c>
      <c r="D15" s="102" t="s">
        <v>78</v>
      </c>
      <c r="E15" s="103" t="s">
        <v>79</v>
      </c>
      <c r="F15" s="101">
        <v>13</v>
      </c>
      <c r="G15" s="104" t="s">
        <v>80</v>
      </c>
      <c r="H15" s="105">
        <f t="shared" si="0"/>
        <v>4654</v>
      </c>
      <c r="I15" s="104" t="s">
        <v>80</v>
      </c>
      <c r="J15" s="194"/>
      <c r="K15" s="195"/>
      <c r="L15" s="106">
        <f t="shared" si="1"/>
        <v>1.04</v>
      </c>
      <c r="M15" s="133">
        <f t="shared" si="2"/>
        <v>0.93</v>
      </c>
      <c r="N15" s="133">
        <v>7.0000000000000007E-2</v>
      </c>
      <c r="O15" s="133">
        <f t="shared" si="4"/>
        <v>7.0000000000000007E-2</v>
      </c>
      <c r="P15" s="134"/>
      <c r="Q15" s="175">
        <v>0.1</v>
      </c>
      <c r="R15" s="171">
        <f t="shared" si="3"/>
        <v>483</v>
      </c>
      <c r="S15" s="172" t="s">
        <v>80</v>
      </c>
      <c r="T15" s="166" t="s">
        <v>176</v>
      </c>
    </row>
    <row r="16" spans="1:21" ht="27" customHeight="1" x14ac:dyDescent="0.15"/>
    <row r="17" spans="1:20" ht="24" customHeight="1" thickBot="1" x14ac:dyDescent="0.2">
      <c r="A17" s="642" t="s">
        <v>85</v>
      </c>
      <c r="B17" s="642"/>
      <c r="C17" s="642"/>
      <c r="D17" s="642"/>
      <c r="E17" s="642"/>
      <c r="F17" s="642"/>
      <c r="G17" s="642"/>
      <c r="H17" s="642"/>
      <c r="I17" s="642"/>
      <c r="J17" s="642"/>
      <c r="K17" s="642"/>
      <c r="L17" s="642"/>
      <c r="M17" s="642"/>
      <c r="N17" s="642"/>
      <c r="O17" s="642"/>
      <c r="P17" s="642"/>
      <c r="Q17" s="642"/>
      <c r="R17" s="642"/>
    </row>
    <row r="18" spans="1:20" ht="27" customHeight="1" x14ac:dyDescent="0.15">
      <c r="A18" s="643" t="s">
        <v>75</v>
      </c>
      <c r="B18" s="644"/>
      <c r="C18" s="643" t="s">
        <v>76</v>
      </c>
      <c r="D18" s="647"/>
      <c r="E18" s="647"/>
      <c r="F18" s="647"/>
      <c r="G18" s="648"/>
      <c r="H18" s="651" t="s">
        <v>77</v>
      </c>
      <c r="I18" s="648"/>
      <c r="J18" s="653" t="s">
        <v>105</v>
      </c>
      <c r="K18" s="654"/>
      <c r="L18" s="657" t="s">
        <v>114</v>
      </c>
      <c r="M18" s="658"/>
      <c r="N18" s="658"/>
      <c r="O18" s="658"/>
      <c r="P18" s="659"/>
      <c r="Q18" s="660" t="s">
        <v>106</v>
      </c>
      <c r="R18" s="662" t="s">
        <v>115</v>
      </c>
      <c r="S18" s="663"/>
      <c r="T18" s="625" t="s">
        <v>107</v>
      </c>
    </row>
    <row r="19" spans="1:20" ht="27" customHeight="1" thickBot="1" x14ac:dyDescent="0.2">
      <c r="A19" s="645"/>
      <c r="B19" s="646"/>
      <c r="C19" s="645"/>
      <c r="D19" s="649"/>
      <c r="E19" s="649"/>
      <c r="F19" s="649"/>
      <c r="G19" s="650"/>
      <c r="H19" s="652"/>
      <c r="I19" s="650"/>
      <c r="J19" s="655"/>
      <c r="K19" s="656"/>
      <c r="L19" s="120" t="s">
        <v>108</v>
      </c>
      <c r="M19" s="121" t="s">
        <v>80</v>
      </c>
      <c r="N19" s="121" t="s">
        <v>111</v>
      </c>
      <c r="O19" s="121" t="s">
        <v>112</v>
      </c>
      <c r="P19" s="135" t="s">
        <v>110</v>
      </c>
      <c r="Q19" s="661"/>
      <c r="R19" s="664"/>
      <c r="S19" s="665"/>
      <c r="T19" s="626"/>
    </row>
    <row r="20" spans="1:20" ht="27" customHeight="1" thickTop="1" x14ac:dyDescent="0.15">
      <c r="A20" s="627" t="s">
        <v>56</v>
      </c>
      <c r="B20" s="107" t="s">
        <v>67</v>
      </c>
      <c r="C20" s="136">
        <f>153-5</f>
        <v>148</v>
      </c>
      <c r="D20" s="137" t="s">
        <v>78</v>
      </c>
      <c r="E20" s="138" t="s">
        <v>79</v>
      </c>
      <c r="F20" s="139">
        <v>14</v>
      </c>
      <c r="G20" s="140" t="s">
        <v>80</v>
      </c>
      <c r="H20" s="141">
        <f t="shared" ref="H20:H29" si="5">C20*F20</f>
        <v>2072</v>
      </c>
      <c r="I20" s="140" t="s">
        <v>80</v>
      </c>
      <c r="J20" s="628" t="s">
        <v>67</v>
      </c>
      <c r="K20" s="629"/>
      <c r="L20" s="142">
        <f>ROUND(C20/$J$22,2)</f>
        <v>1</v>
      </c>
      <c r="M20" s="143">
        <f>ROUND(F20/$J$23,2)</f>
        <v>1</v>
      </c>
      <c r="N20" s="143">
        <v>0.6</v>
      </c>
      <c r="O20" s="142">
        <f t="shared" ref="O20:O31" si="6">ROUND(L20*M20*N20,2)</f>
        <v>0.6</v>
      </c>
      <c r="P20" s="630">
        <f>ROUND((O20+O21)/2,2)</f>
        <v>0.6</v>
      </c>
      <c r="Q20" s="632">
        <v>0.6</v>
      </c>
      <c r="R20" s="176">
        <f>ROUND($J$22*$J$23*Q20,0)</f>
        <v>1243</v>
      </c>
      <c r="S20" s="177" t="s">
        <v>80</v>
      </c>
      <c r="T20" s="634" t="s">
        <v>144</v>
      </c>
    </row>
    <row r="21" spans="1:20" ht="27" customHeight="1" x14ac:dyDescent="0.15">
      <c r="A21" s="608"/>
      <c r="B21" s="108" t="s">
        <v>69</v>
      </c>
      <c r="C21" s="144">
        <f>151-8-5</f>
        <v>138</v>
      </c>
      <c r="D21" s="145" t="s">
        <v>78</v>
      </c>
      <c r="E21" s="146" t="s">
        <v>79</v>
      </c>
      <c r="F21" s="144">
        <v>14</v>
      </c>
      <c r="G21" s="147" t="s">
        <v>80</v>
      </c>
      <c r="H21" s="148">
        <f t="shared" si="5"/>
        <v>1932</v>
      </c>
      <c r="I21" s="145" t="s">
        <v>80</v>
      </c>
      <c r="J21" s="624"/>
      <c r="K21" s="623"/>
      <c r="L21" s="149">
        <f>ROUND(C21/$J$28,2)</f>
        <v>1</v>
      </c>
      <c r="M21" s="150">
        <f>ROUND(F21/$J$29,2)</f>
        <v>1</v>
      </c>
      <c r="N21" s="150">
        <v>0.6</v>
      </c>
      <c r="O21" s="150">
        <f t="shared" si="6"/>
        <v>0.6</v>
      </c>
      <c r="P21" s="631"/>
      <c r="Q21" s="633"/>
      <c r="R21" s="178">
        <f>ROUND($J$28*$J$29*Q20,0)</f>
        <v>1159</v>
      </c>
      <c r="S21" s="179" t="s">
        <v>80</v>
      </c>
      <c r="T21" s="614"/>
    </row>
    <row r="22" spans="1:20" ht="27" customHeight="1" x14ac:dyDescent="0.15">
      <c r="A22" s="608" t="s">
        <v>59</v>
      </c>
      <c r="B22" s="109" t="s">
        <v>67</v>
      </c>
      <c r="C22" s="151">
        <f>153-10</f>
        <v>143</v>
      </c>
      <c r="D22" s="152" t="s">
        <v>78</v>
      </c>
      <c r="E22" s="153" t="s">
        <v>79</v>
      </c>
      <c r="F22" s="154">
        <v>14</v>
      </c>
      <c r="G22" s="155" t="s">
        <v>80</v>
      </c>
      <c r="H22" s="156">
        <f t="shared" si="5"/>
        <v>2002</v>
      </c>
      <c r="I22" s="155" t="s">
        <v>80</v>
      </c>
      <c r="J22" s="188">
        <v>148</v>
      </c>
      <c r="K22" s="189" t="s">
        <v>78</v>
      </c>
      <c r="L22" s="157">
        <f t="shared" ref="L22:L30" si="7">ROUND(C22/$J$22,2)</f>
        <v>0.97</v>
      </c>
      <c r="M22" s="158">
        <f>ROUND(F22/$J$23,2)</f>
        <v>1</v>
      </c>
      <c r="N22" s="158">
        <v>0.6</v>
      </c>
      <c r="O22" s="157">
        <f t="shared" si="6"/>
        <v>0.57999999999999996</v>
      </c>
      <c r="P22" s="630">
        <f>ROUND((O22+O23)/2,2)</f>
        <v>0.57999999999999996</v>
      </c>
      <c r="Q22" s="635">
        <v>0.6</v>
      </c>
      <c r="R22" s="180">
        <f>ROUND($J$22*$J$23*Q22,0)</f>
        <v>1243</v>
      </c>
      <c r="S22" s="181" t="s">
        <v>80</v>
      </c>
      <c r="T22" s="613" t="s">
        <v>146</v>
      </c>
    </row>
    <row r="23" spans="1:20" ht="27" customHeight="1" x14ac:dyDescent="0.15">
      <c r="A23" s="608"/>
      <c r="B23" s="110" t="s">
        <v>69</v>
      </c>
      <c r="C23" s="144">
        <f>151-10-8</f>
        <v>133</v>
      </c>
      <c r="D23" s="145" t="s">
        <v>78</v>
      </c>
      <c r="E23" s="146" t="s">
        <v>79</v>
      </c>
      <c r="F23" s="144">
        <v>14</v>
      </c>
      <c r="G23" s="147" t="s">
        <v>80</v>
      </c>
      <c r="H23" s="148">
        <f t="shared" si="5"/>
        <v>1862</v>
      </c>
      <c r="I23" s="145" t="s">
        <v>80</v>
      </c>
      <c r="J23" s="188">
        <v>14</v>
      </c>
      <c r="K23" s="189" t="s">
        <v>80</v>
      </c>
      <c r="L23" s="149">
        <f>ROUND(C23/$J$28,2)</f>
        <v>0.96</v>
      </c>
      <c r="M23" s="150">
        <f>ROUND(F23/$J$29,2)</f>
        <v>1</v>
      </c>
      <c r="N23" s="150">
        <v>0.6</v>
      </c>
      <c r="O23" s="150">
        <f t="shared" si="6"/>
        <v>0.57999999999999996</v>
      </c>
      <c r="P23" s="631"/>
      <c r="Q23" s="612"/>
      <c r="R23" s="178">
        <f>ROUND($J$28*$J$29*Q22,0)</f>
        <v>1159</v>
      </c>
      <c r="S23" s="179" t="s">
        <v>80</v>
      </c>
      <c r="T23" s="614"/>
    </row>
    <row r="24" spans="1:20" ht="27" customHeight="1" x14ac:dyDescent="0.15">
      <c r="A24" s="608" t="s">
        <v>60</v>
      </c>
      <c r="B24" s="111" t="s">
        <v>67</v>
      </c>
      <c r="C24" s="151">
        <f>153-5</f>
        <v>148</v>
      </c>
      <c r="D24" s="152" t="s">
        <v>78</v>
      </c>
      <c r="E24" s="153" t="s">
        <v>79</v>
      </c>
      <c r="F24" s="154">
        <v>14</v>
      </c>
      <c r="G24" s="155" t="s">
        <v>80</v>
      </c>
      <c r="H24" s="156">
        <f t="shared" si="5"/>
        <v>2072</v>
      </c>
      <c r="I24" s="155" t="s">
        <v>80</v>
      </c>
      <c r="L24" s="157">
        <f t="shared" si="7"/>
        <v>1</v>
      </c>
      <c r="M24" s="158">
        <f>ROUND(F24/$J$23,2)</f>
        <v>1</v>
      </c>
      <c r="N24" s="158">
        <v>0.6</v>
      </c>
      <c r="O24" s="157">
        <f t="shared" si="6"/>
        <v>0.6</v>
      </c>
      <c r="P24" s="609">
        <f>ROUND((O24+O25)/2,2)</f>
        <v>0.6</v>
      </c>
      <c r="Q24" s="611">
        <v>0.6</v>
      </c>
      <c r="R24" s="180">
        <f>ROUND($J$22*$J$23*Q24,0)</f>
        <v>1243</v>
      </c>
      <c r="S24" s="181" t="s">
        <v>80</v>
      </c>
      <c r="T24" s="613" t="s">
        <v>145</v>
      </c>
    </row>
    <row r="25" spans="1:20" ht="27" customHeight="1" x14ac:dyDescent="0.15">
      <c r="A25" s="608"/>
      <c r="B25" s="108" t="s">
        <v>69</v>
      </c>
      <c r="C25" s="144">
        <f>151-8-5</f>
        <v>138</v>
      </c>
      <c r="D25" s="145" t="s">
        <v>78</v>
      </c>
      <c r="E25" s="146" t="s">
        <v>79</v>
      </c>
      <c r="F25" s="144">
        <v>14</v>
      </c>
      <c r="G25" s="147" t="s">
        <v>80</v>
      </c>
      <c r="H25" s="148">
        <f t="shared" si="5"/>
        <v>1932</v>
      </c>
      <c r="I25" s="145" t="s">
        <v>80</v>
      </c>
      <c r="J25" s="185"/>
      <c r="K25" s="184"/>
      <c r="L25" s="149">
        <f>ROUND(C25/$J$28,2)</f>
        <v>1</v>
      </c>
      <c r="M25" s="150">
        <f>ROUND(F25/$J$29,2)</f>
        <v>1</v>
      </c>
      <c r="N25" s="150">
        <v>0.6</v>
      </c>
      <c r="O25" s="150">
        <f t="shared" si="6"/>
        <v>0.6</v>
      </c>
      <c r="P25" s="610"/>
      <c r="Q25" s="612"/>
      <c r="R25" s="178">
        <f>ROUND($J$28*$J$29*Q24,0)</f>
        <v>1159</v>
      </c>
      <c r="S25" s="179" t="s">
        <v>80</v>
      </c>
      <c r="T25" s="614"/>
    </row>
    <row r="26" spans="1:20" ht="27" customHeight="1" x14ac:dyDescent="0.15">
      <c r="A26" s="608" t="s">
        <v>63</v>
      </c>
      <c r="B26" s="109" t="s">
        <v>67</v>
      </c>
      <c r="C26" s="151">
        <f>153-22-7</f>
        <v>124</v>
      </c>
      <c r="D26" s="152" t="s">
        <v>78</v>
      </c>
      <c r="E26" s="153" t="s">
        <v>79</v>
      </c>
      <c r="F26" s="154">
        <v>10</v>
      </c>
      <c r="G26" s="155" t="s">
        <v>80</v>
      </c>
      <c r="H26" s="156">
        <f t="shared" si="5"/>
        <v>1240</v>
      </c>
      <c r="I26" s="155" t="s">
        <v>80</v>
      </c>
      <c r="J26" s="622" t="s">
        <v>69</v>
      </c>
      <c r="K26" s="623"/>
      <c r="L26" s="157">
        <f t="shared" si="7"/>
        <v>0.84</v>
      </c>
      <c r="M26" s="158">
        <f>ROUND(F26/$J$23,2)</f>
        <v>0.71</v>
      </c>
      <c r="N26" s="158">
        <v>0.7</v>
      </c>
      <c r="O26" s="157">
        <f t="shared" si="6"/>
        <v>0.42</v>
      </c>
      <c r="P26" s="609">
        <f>ROUND((O26+O27)/2,2)</f>
        <v>0.42</v>
      </c>
      <c r="Q26" s="611">
        <v>0.4</v>
      </c>
      <c r="R26" s="180">
        <f>ROUND($J$22*$J$23*Q26,0)</f>
        <v>829</v>
      </c>
      <c r="S26" s="181" t="s">
        <v>80</v>
      </c>
      <c r="T26" s="613" t="s">
        <v>151</v>
      </c>
    </row>
    <row r="27" spans="1:20" ht="27" customHeight="1" x14ac:dyDescent="0.15">
      <c r="A27" s="608"/>
      <c r="B27" s="110" t="s">
        <v>69</v>
      </c>
      <c r="C27" s="144">
        <f>151-22-6-6</f>
        <v>117</v>
      </c>
      <c r="D27" s="145" t="s">
        <v>78</v>
      </c>
      <c r="E27" s="146" t="s">
        <v>79</v>
      </c>
      <c r="F27" s="144">
        <v>10</v>
      </c>
      <c r="G27" s="147" t="s">
        <v>80</v>
      </c>
      <c r="H27" s="148">
        <f t="shared" si="5"/>
        <v>1170</v>
      </c>
      <c r="I27" s="145" t="s">
        <v>80</v>
      </c>
      <c r="J27" s="624"/>
      <c r="K27" s="623"/>
      <c r="L27" s="149">
        <f>ROUND(C27/$J$28,2)</f>
        <v>0.85</v>
      </c>
      <c r="M27" s="150">
        <f>ROUND(F27/$J$29,2)</f>
        <v>0.71</v>
      </c>
      <c r="N27" s="150">
        <v>0.7</v>
      </c>
      <c r="O27" s="150">
        <f t="shared" si="6"/>
        <v>0.42</v>
      </c>
      <c r="P27" s="610"/>
      <c r="Q27" s="612"/>
      <c r="R27" s="178">
        <f>ROUND($J$28*$J$29*Q26,0)</f>
        <v>773</v>
      </c>
      <c r="S27" s="179" t="s">
        <v>80</v>
      </c>
      <c r="T27" s="614"/>
    </row>
    <row r="28" spans="1:20" ht="27" customHeight="1" x14ac:dyDescent="0.15">
      <c r="A28" s="621" t="s">
        <v>64</v>
      </c>
      <c r="B28" s="111" t="s">
        <v>67</v>
      </c>
      <c r="C28" s="151">
        <f>153-51</f>
        <v>102</v>
      </c>
      <c r="D28" s="152" t="s">
        <v>78</v>
      </c>
      <c r="E28" s="153" t="s">
        <v>79</v>
      </c>
      <c r="F28" s="154">
        <v>10</v>
      </c>
      <c r="G28" s="155" t="s">
        <v>80</v>
      </c>
      <c r="H28" s="156">
        <f t="shared" si="5"/>
        <v>1020</v>
      </c>
      <c r="I28" s="155" t="s">
        <v>80</v>
      </c>
      <c r="J28" s="188">
        <v>138</v>
      </c>
      <c r="K28" s="189" t="s">
        <v>78</v>
      </c>
      <c r="L28" s="157">
        <f t="shared" si="7"/>
        <v>0.69</v>
      </c>
      <c r="M28" s="158">
        <f>ROUND(F28/$J$23,2)</f>
        <v>0.71</v>
      </c>
      <c r="N28" s="158">
        <v>0.9</v>
      </c>
      <c r="O28" s="157">
        <f t="shared" si="6"/>
        <v>0.44</v>
      </c>
      <c r="P28" s="609">
        <f>ROUND((O28+O29)/2,2)</f>
        <v>0.45</v>
      </c>
      <c r="Q28" s="611">
        <v>0.45</v>
      </c>
      <c r="R28" s="180">
        <f>ROUND($J$22*$J$23*Q28,0)</f>
        <v>932</v>
      </c>
      <c r="S28" s="181" t="s">
        <v>80</v>
      </c>
      <c r="T28" s="613" t="s">
        <v>147</v>
      </c>
    </row>
    <row r="29" spans="1:20" ht="27" customHeight="1" x14ac:dyDescent="0.15">
      <c r="A29" s="621"/>
      <c r="B29" s="108" t="s">
        <v>69</v>
      </c>
      <c r="C29" s="144">
        <f>151-46-6</f>
        <v>99</v>
      </c>
      <c r="D29" s="145" t="s">
        <v>78</v>
      </c>
      <c r="E29" s="146" t="s">
        <v>79</v>
      </c>
      <c r="F29" s="144">
        <v>10</v>
      </c>
      <c r="G29" s="147" t="s">
        <v>80</v>
      </c>
      <c r="H29" s="148">
        <f t="shared" si="5"/>
        <v>990</v>
      </c>
      <c r="I29" s="145" t="s">
        <v>80</v>
      </c>
      <c r="J29" s="188">
        <v>14</v>
      </c>
      <c r="K29" s="189" t="s">
        <v>80</v>
      </c>
      <c r="L29" s="149">
        <f>ROUND(C29/$J$28,2)</f>
        <v>0.72</v>
      </c>
      <c r="M29" s="150">
        <f>ROUND(F29/$J$29,2)</f>
        <v>0.71</v>
      </c>
      <c r="N29" s="150">
        <v>0.9</v>
      </c>
      <c r="O29" s="150">
        <f t="shared" si="6"/>
        <v>0.46</v>
      </c>
      <c r="P29" s="610"/>
      <c r="Q29" s="612"/>
      <c r="R29" s="178">
        <f>ROUND($J$28*$J$29*Q28,0)</f>
        <v>869</v>
      </c>
      <c r="S29" s="179" t="s">
        <v>80</v>
      </c>
      <c r="T29" s="613"/>
    </row>
    <row r="30" spans="1:20" ht="27" customHeight="1" x14ac:dyDescent="0.15">
      <c r="A30" s="616" t="s">
        <v>82</v>
      </c>
      <c r="B30" s="109" t="s">
        <v>67</v>
      </c>
      <c r="C30" s="151">
        <v>153</v>
      </c>
      <c r="D30" s="152" t="s">
        <v>78</v>
      </c>
      <c r="E30" s="153" t="s">
        <v>79</v>
      </c>
      <c r="F30" s="154">
        <v>13</v>
      </c>
      <c r="G30" s="155" t="s">
        <v>80</v>
      </c>
      <c r="H30" s="156">
        <f>C30*F30</f>
        <v>1989</v>
      </c>
      <c r="I30" s="155" t="s">
        <v>80</v>
      </c>
      <c r="L30" s="157">
        <f t="shared" si="7"/>
        <v>1.03</v>
      </c>
      <c r="M30" s="158">
        <f>ROUND(F30/$J$23,2)</f>
        <v>0.93</v>
      </c>
      <c r="N30" s="158">
        <v>0.1</v>
      </c>
      <c r="O30" s="157">
        <f t="shared" si="6"/>
        <v>0.1</v>
      </c>
      <c r="P30" s="609">
        <f>ROUND((O30+O31)/2,2)</f>
        <v>0.1</v>
      </c>
      <c r="Q30" s="611">
        <v>0.1</v>
      </c>
      <c r="R30" s="180">
        <f>ROUND($J$22*$J$23*Q30,0)</f>
        <v>207</v>
      </c>
      <c r="S30" s="181" t="s">
        <v>80</v>
      </c>
      <c r="T30" s="613" t="s">
        <v>148</v>
      </c>
    </row>
    <row r="31" spans="1:20" ht="27" customHeight="1" thickBot="1" x14ac:dyDescent="0.2">
      <c r="A31" s="617"/>
      <c r="B31" s="112" t="s">
        <v>69</v>
      </c>
      <c r="C31" s="159">
        <f>151-7</f>
        <v>144</v>
      </c>
      <c r="D31" s="160" t="s">
        <v>78</v>
      </c>
      <c r="E31" s="161" t="s">
        <v>79</v>
      </c>
      <c r="F31" s="159">
        <v>13</v>
      </c>
      <c r="G31" s="162" t="s">
        <v>80</v>
      </c>
      <c r="H31" s="163">
        <f>C31*F31</f>
        <v>1872</v>
      </c>
      <c r="I31" s="160" t="s">
        <v>80</v>
      </c>
      <c r="J31" s="186"/>
      <c r="K31" s="187"/>
      <c r="L31" s="164">
        <f>ROUND(C31/$J$28,2)</f>
        <v>1.04</v>
      </c>
      <c r="M31" s="165">
        <f>ROUND(F31/$J$29,2)</f>
        <v>0.93</v>
      </c>
      <c r="N31" s="165">
        <v>0.1</v>
      </c>
      <c r="O31" s="165">
        <f t="shared" si="6"/>
        <v>0.1</v>
      </c>
      <c r="P31" s="618"/>
      <c r="Q31" s="619"/>
      <c r="R31" s="182">
        <f>ROUND($J$28*$J$29*Q30,0)</f>
        <v>193</v>
      </c>
      <c r="S31" s="183" t="s">
        <v>80</v>
      </c>
      <c r="T31" s="620"/>
    </row>
    <row r="32" spans="1:20" ht="27" customHeight="1" x14ac:dyDescent="0.15">
      <c r="A32" s="615" t="s">
        <v>113</v>
      </c>
      <c r="B32" s="615"/>
      <c r="C32" s="615"/>
      <c r="D32" s="615"/>
      <c r="E32" s="615"/>
      <c r="F32" s="615"/>
      <c r="G32" s="615"/>
      <c r="H32" s="615"/>
      <c r="I32" s="615"/>
      <c r="J32" s="615"/>
      <c r="K32" s="615"/>
      <c r="L32" s="615"/>
      <c r="M32" s="615"/>
      <c r="N32" s="615"/>
      <c r="O32" s="615"/>
      <c r="P32" s="615"/>
      <c r="Q32" s="615"/>
      <c r="R32" s="615"/>
      <c r="S32" s="615"/>
    </row>
    <row r="33" spans="3:16" ht="16.5" customHeight="1" x14ac:dyDescent="0.15"/>
    <row r="34" spans="3:16" ht="16.5" customHeight="1" x14ac:dyDescent="0.15"/>
    <row r="35" spans="3:16" ht="18" customHeight="1" x14ac:dyDescent="0.15">
      <c r="C35" s="674"/>
      <c r="D35" s="675"/>
      <c r="E35" s="675"/>
      <c r="F35" s="675"/>
      <c r="G35" s="675"/>
      <c r="H35" s="675"/>
      <c r="I35" s="675"/>
    </row>
    <row r="36" spans="3:16" ht="18" hidden="1" customHeight="1" x14ac:dyDescent="0.15">
      <c r="C36" s="631" t="s">
        <v>134</v>
      </c>
      <c r="D36" s="666"/>
      <c r="E36" s="666"/>
      <c r="F36" s="666"/>
      <c r="G36" s="666"/>
      <c r="H36" s="631" t="s">
        <v>136</v>
      </c>
      <c r="I36" s="666"/>
      <c r="J36" s="631" t="s">
        <v>137</v>
      </c>
      <c r="K36" s="678" t="s">
        <v>140</v>
      </c>
      <c r="L36" s="679"/>
      <c r="M36" s="679"/>
      <c r="N36" s="679"/>
      <c r="O36" s="674"/>
      <c r="P36" s="675"/>
    </row>
    <row r="37" spans="3:16" ht="18" hidden="1" customHeight="1" x14ac:dyDescent="0.15">
      <c r="C37" s="631" t="s">
        <v>123</v>
      </c>
      <c r="D37" s="666"/>
      <c r="E37" s="666"/>
      <c r="F37" s="631" t="s">
        <v>135</v>
      </c>
      <c r="G37" s="666"/>
      <c r="H37" s="666"/>
      <c r="I37" s="666"/>
      <c r="J37" s="666"/>
      <c r="K37" s="680" t="s">
        <v>141</v>
      </c>
      <c r="L37" s="681"/>
      <c r="M37" s="680" t="s">
        <v>142</v>
      </c>
      <c r="N37" s="681"/>
      <c r="O37" s="675"/>
      <c r="P37" s="675"/>
    </row>
    <row r="38" spans="3:16" ht="21" hidden="1" customHeight="1" x14ac:dyDescent="0.15">
      <c r="C38" s="631" t="s">
        <v>122</v>
      </c>
      <c r="D38" s="666"/>
      <c r="E38" s="666"/>
      <c r="F38" s="631">
        <v>30</v>
      </c>
      <c r="G38" s="666"/>
      <c r="H38" s="631">
        <v>8</v>
      </c>
      <c r="I38" s="666"/>
      <c r="J38" s="196">
        <v>1</v>
      </c>
      <c r="K38" s="631"/>
      <c r="L38" s="666"/>
      <c r="M38" s="631"/>
      <c r="N38" s="666"/>
    </row>
    <row r="39" spans="3:16" ht="21" hidden="1" customHeight="1" x14ac:dyDescent="0.15">
      <c r="C39" s="631" t="s">
        <v>124</v>
      </c>
      <c r="D39" s="666"/>
      <c r="E39" s="666"/>
      <c r="F39" s="631">
        <v>31</v>
      </c>
      <c r="G39" s="666"/>
      <c r="H39" s="631">
        <v>10</v>
      </c>
      <c r="I39" s="666"/>
      <c r="J39" s="196">
        <v>3</v>
      </c>
      <c r="K39" s="631"/>
      <c r="L39" s="666"/>
      <c r="M39" s="631"/>
      <c r="N39" s="666"/>
    </row>
    <row r="40" spans="3:16" ht="21" hidden="1" customHeight="1" x14ac:dyDescent="0.15">
      <c r="C40" s="631" t="s">
        <v>125</v>
      </c>
      <c r="D40" s="666"/>
      <c r="E40" s="666"/>
      <c r="F40" s="631">
        <v>30</v>
      </c>
      <c r="G40" s="666"/>
      <c r="H40" s="631">
        <v>8</v>
      </c>
      <c r="I40" s="666"/>
      <c r="J40" s="196">
        <v>0</v>
      </c>
      <c r="K40" s="631"/>
      <c r="L40" s="666"/>
      <c r="M40" s="631"/>
      <c r="N40" s="666"/>
    </row>
    <row r="41" spans="3:16" ht="21" hidden="1" customHeight="1" x14ac:dyDescent="0.15">
      <c r="C41" s="631" t="s">
        <v>126</v>
      </c>
      <c r="D41" s="666"/>
      <c r="E41" s="666"/>
      <c r="F41" s="631">
        <v>31</v>
      </c>
      <c r="G41" s="666"/>
      <c r="H41" s="631">
        <v>9</v>
      </c>
      <c r="I41" s="666"/>
      <c r="J41" s="196">
        <v>1</v>
      </c>
      <c r="K41" s="631"/>
      <c r="L41" s="666"/>
      <c r="M41" s="631"/>
      <c r="N41" s="666"/>
    </row>
    <row r="42" spans="3:16" ht="21" hidden="1" customHeight="1" x14ac:dyDescent="0.15">
      <c r="C42" s="631" t="s">
        <v>127</v>
      </c>
      <c r="D42" s="666"/>
      <c r="E42" s="666"/>
      <c r="F42" s="631">
        <v>31</v>
      </c>
      <c r="G42" s="666"/>
      <c r="H42" s="631">
        <v>9</v>
      </c>
      <c r="I42" s="666"/>
      <c r="J42" s="196">
        <v>1</v>
      </c>
      <c r="K42" s="631"/>
      <c r="L42" s="666"/>
      <c r="M42" s="631"/>
      <c r="N42" s="666"/>
    </row>
    <row r="43" spans="3:16" ht="21" hidden="1" customHeight="1" x14ac:dyDescent="0.15">
      <c r="C43" s="631" t="s">
        <v>128</v>
      </c>
      <c r="D43" s="666"/>
      <c r="E43" s="666"/>
      <c r="F43" s="631">
        <v>30</v>
      </c>
      <c r="G43" s="666"/>
      <c r="H43" s="631">
        <v>8</v>
      </c>
      <c r="I43" s="666"/>
      <c r="J43" s="196">
        <v>2</v>
      </c>
      <c r="K43" s="631"/>
      <c r="L43" s="666"/>
      <c r="M43" s="631"/>
      <c r="N43" s="666"/>
    </row>
    <row r="44" spans="3:16" ht="21" hidden="1" customHeight="1" x14ac:dyDescent="0.15">
      <c r="C44" s="631" t="s">
        <v>129</v>
      </c>
      <c r="D44" s="666"/>
      <c r="E44" s="666"/>
      <c r="F44" s="631">
        <v>31</v>
      </c>
      <c r="G44" s="666"/>
      <c r="H44" s="631">
        <v>10</v>
      </c>
      <c r="I44" s="666"/>
      <c r="J44" s="196">
        <v>1</v>
      </c>
      <c r="K44" s="631"/>
      <c r="L44" s="666"/>
      <c r="M44" s="631"/>
      <c r="N44" s="666"/>
    </row>
    <row r="45" spans="3:16" ht="21" hidden="1" customHeight="1" x14ac:dyDescent="0.15">
      <c r="C45" s="631" t="s">
        <v>130</v>
      </c>
      <c r="D45" s="666"/>
      <c r="E45" s="666"/>
      <c r="F45" s="631">
        <v>30</v>
      </c>
      <c r="G45" s="666"/>
      <c r="H45" s="631">
        <v>8</v>
      </c>
      <c r="I45" s="666"/>
      <c r="J45" s="196">
        <v>2</v>
      </c>
      <c r="K45" s="631"/>
      <c r="L45" s="666"/>
      <c r="M45" s="631"/>
      <c r="N45" s="666"/>
    </row>
    <row r="46" spans="3:16" ht="21" hidden="1" customHeight="1" x14ac:dyDescent="0.15">
      <c r="C46" s="631" t="s">
        <v>131</v>
      </c>
      <c r="D46" s="666"/>
      <c r="E46" s="666"/>
      <c r="F46" s="631">
        <v>31</v>
      </c>
      <c r="G46" s="666"/>
      <c r="H46" s="631">
        <v>8</v>
      </c>
      <c r="I46" s="666"/>
      <c r="J46" s="196">
        <v>0</v>
      </c>
      <c r="K46" s="631">
        <v>3</v>
      </c>
      <c r="L46" s="666"/>
      <c r="M46" s="631">
        <v>4</v>
      </c>
      <c r="N46" s="666"/>
    </row>
    <row r="47" spans="3:16" ht="21" hidden="1" customHeight="1" x14ac:dyDescent="0.15">
      <c r="C47" s="631" t="s">
        <v>132</v>
      </c>
      <c r="D47" s="666"/>
      <c r="E47" s="666"/>
      <c r="F47" s="631">
        <v>31</v>
      </c>
      <c r="G47" s="666"/>
      <c r="H47" s="631">
        <v>8</v>
      </c>
      <c r="I47" s="666"/>
      <c r="J47" s="196">
        <v>1</v>
      </c>
      <c r="K47" s="631">
        <v>3</v>
      </c>
      <c r="L47" s="666"/>
      <c r="M47" s="631">
        <v>4</v>
      </c>
      <c r="N47" s="666"/>
    </row>
    <row r="48" spans="3:16" ht="21" hidden="1" customHeight="1" x14ac:dyDescent="0.15">
      <c r="C48" s="631" t="s">
        <v>133</v>
      </c>
      <c r="D48" s="666"/>
      <c r="E48" s="666"/>
      <c r="F48" s="631">
        <v>28</v>
      </c>
      <c r="G48" s="666"/>
      <c r="H48" s="631">
        <v>8</v>
      </c>
      <c r="I48" s="666"/>
      <c r="J48" s="196">
        <v>2</v>
      </c>
      <c r="K48" s="631"/>
      <c r="L48" s="666"/>
      <c r="M48" s="631"/>
      <c r="N48" s="666"/>
    </row>
    <row r="49" spans="3:14" ht="21" hidden="1" customHeight="1" x14ac:dyDescent="0.15">
      <c r="C49" s="631" t="s">
        <v>138</v>
      </c>
      <c r="D49" s="666"/>
      <c r="E49" s="666"/>
      <c r="F49" s="631">
        <v>31</v>
      </c>
      <c r="G49" s="666"/>
      <c r="H49" s="631">
        <v>8</v>
      </c>
      <c r="I49" s="666"/>
      <c r="J49" s="196">
        <v>1</v>
      </c>
      <c r="K49" s="631"/>
      <c r="L49" s="666"/>
      <c r="M49" s="631"/>
      <c r="N49" s="666"/>
    </row>
    <row r="50" spans="3:14" ht="21" hidden="1" customHeight="1" x14ac:dyDescent="0.15">
      <c r="C50" s="631" t="s">
        <v>139</v>
      </c>
      <c r="D50" s="666"/>
      <c r="E50" s="666"/>
      <c r="F50" s="631">
        <f>SUM(F38:G49)</f>
        <v>365</v>
      </c>
      <c r="G50" s="666"/>
      <c r="H50" s="631">
        <f>SUM(H38:I49)</f>
        <v>102</v>
      </c>
      <c r="I50" s="666"/>
      <c r="J50" s="196">
        <f>SUM(J38:J49)</f>
        <v>15</v>
      </c>
      <c r="K50" s="631">
        <f>SUM(K38:L49)</f>
        <v>6</v>
      </c>
      <c r="L50" s="666"/>
      <c r="M50" s="631">
        <f>SUM(M38:N49)</f>
        <v>8</v>
      </c>
      <c r="N50" s="666"/>
    </row>
  </sheetData>
  <mergeCells count="132">
    <mergeCell ref="M47:N47"/>
    <mergeCell ref="M48:N48"/>
    <mergeCell ref="M49:N49"/>
    <mergeCell ref="M50:N50"/>
    <mergeCell ref="C50:E50"/>
    <mergeCell ref="F50:G50"/>
    <mergeCell ref="H50:I50"/>
    <mergeCell ref="K50:L50"/>
    <mergeCell ref="K36:N36"/>
    <mergeCell ref="K37:L37"/>
    <mergeCell ref="M37:N37"/>
    <mergeCell ref="M38:N38"/>
    <mergeCell ref="M39:N39"/>
    <mergeCell ref="M40:N40"/>
    <mergeCell ref="M41:N41"/>
    <mergeCell ref="M42:N42"/>
    <mergeCell ref="M43:N43"/>
    <mergeCell ref="M44:N44"/>
    <mergeCell ref="M45:N45"/>
    <mergeCell ref="M46:N46"/>
    <mergeCell ref="C48:E48"/>
    <mergeCell ref="F48:G48"/>
    <mergeCell ref="H48:I48"/>
    <mergeCell ref="K48:L48"/>
    <mergeCell ref="C49:E49"/>
    <mergeCell ref="F49:G49"/>
    <mergeCell ref="H49:I49"/>
    <mergeCell ref="K49:L49"/>
    <mergeCell ref="C46:E46"/>
    <mergeCell ref="F46:G46"/>
    <mergeCell ref="H46:I46"/>
    <mergeCell ref="K46:L46"/>
    <mergeCell ref="C47:E47"/>
    <mergeCell ref="F47:G47"/>
    <mergeCell ref="H47:I47"/>
    <mergeCell ref="K47:L47"/>
    <mergeCell ref="C44:E44"/>
    <mergeCell ref="F44:G44"/>
    <mergeCell ref="H44:I44"/>
    <mergeCell ref="K44:L44"/>
    <mergeCell ref="C45:E45"/>
    <mergeCell ref="F45:G45"/>
    <mergeCell ref="H45:I45"/>
    <mergeCell ref="K45:L45"/>
    <mergeCell ref="C42:E42"/>
    <mergeCell ref="F42:G42"/>
    <mergeCell ref="H42:I42"/>
    <mergeCell ref="K42:L42"/>
    <mergeCell ref="C43:E43"/>
    <mergeCell ref="F43:G43"/>
    <mergeCell ref="H43:I43"/>
    <mergeCell ref="K43:L43"/>
    <mergeCell ref="C40:E40"/>
    <mergeCell ref="F40:G40"/>
    <mergeCell ref="H40:I40"/>
    <mergeCell ref="K40:L40"/>
    <mergeCell ref="C41:E41"/>
    <mergeCell ref="F41:G41"/>
    <mergeCell ref="H41:I41"/>
    <mergeCell ref="K41:L41"/>
    <mergeCell ref="C38:E38"/>
    <mergeCell ref="F38:G38"/>
    <mergeCell ref="H38:I38"/>
    <mergeCell ref="K38:L38"/>
    <mergeCell ref="C39:E39"/>
    <mergeCell ref="F39:G39"/>
    <mergeCell ref="H39:I39"/>
    <mergeCell ref="K39:L39"/>
    <mergeCell ref="C37:E37"/>
    <mergeCell ref="F37:G37"/>
    <mergeCell ref="H36:I37"/>
    <mergeCell ref="J36:J37"/>
    <mergeCell ref="A1:T1"/>
    <mergeCell ref="T3:T4"/>
    <mergeCell ref="A5:B5"/>
    <mergeCell ref="A6:B6"/>
    <mergeCell ref="C36:G36"/>
    <mergeCell ref="O36:P37"/>
    <mergeCell ref="C35:I35"/>
    <mergeCell ref="A7:B7"/>
    <mergeCell ref="A8:B8"/>
    <mergeCell ref="A9:B9"/>
    <mergeCell ref="A2:S2"/>
    <mergeCell ref="A3:B4"/>
    <mergeCell ref="C3:G4"/>
    <mergeCell ref="H3:I4"/>
    <mergeCell ref="J3:K4"/>
    <mergeCell ref="L3:P3"/>
    <mergeCell ref="Q3:Q4"/>
    <mergeCell ref="R3:S4"/>
    <mergeCell ref="A10:B10"/>
    <mergeCell ref="A11:B11"/>
    <mergeCell ref="A12:B12"/>
    <mergeCell ref="A13:B13"/>
    <mergeCell ref="A14:B14"/>
    <mergeCell ref="A15:B15"/>
    <mergeCell ref="A17:R17"/>
    <mergeCell ref="A18:B19"/>
    <mergeCell ref="C18:G19"/>
    <mergeCell ref="H18:I19"/>
    <mergeCell ref="J18:K19"/>
    <mergeCell ref="L18:P18"/>
    <mergeCell ref="Q18:Q19"/>
    <mergeCell ref="R18:S19"/>
    <mergeCell ref="T18:T19"/>
    <mergeCell ref="A20:A21"/>
    <mergeCell ref="J20:K21"/>
    <mergeCell ref="P20:P21"/>
    <mergeCell ref="Q20:Q21"/>
    <mergeCell ref="T20:T21"/>
    <mergeCell ref="A22:A23"/>
    <mergeCell ref="P22:P23"/>
    <mergeCell ref="Q22:Q23"/>
    <mergeCell ref="T22:T23"/>
    <mergeCell ref="A24:A25"/>
    <mergeCell ref="P24:P25"/>
    <mergeCell ref="Q24:Q25"/>
    <mergeCell ref="T24:T25"/>
    <mergeCell ref="A32:S32"/>
    <mergeCell ref="T26:T27"/>
    <mergeCell ref="A30:A31"/>
    <mergeCell ref="P30:P31"/>
    <mergeCell ref="Q30:Q31"/>
    <mergeCell ref="T30:T31"/>
    <mergeCell ref="A28:A29"/>
    <mergeCell ref="P28:P29"/>
    <mergeCell ref="Q28:Q29"/>
    <mergeCell ref="T28:T29"/>
    <mergeCell ref="A26:A27"/>
    <mergeCell ref="J26:K27"/>
    <mergeCell ref="P26:P27"/>
    <mergeCell ref="Q26:Q27"/>
  </mergeCells>
  <phoneticPr fontId="1"/>
  <pageMargins left="1.1023622047244095" right="0.51181102362204722" top="0.74803149606299213" bottom="0.55118110236220474" header="0.31496062992125984" footer="0.31496062992125984"/>
  <pageSetup paperSize="8" scale="84" orientation="landscape" r:id="rId1"/>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zoomScaleSheetLayoutView="100" workbookViewId="0">
      <selection sqref="A1:L1"/>
    </sheetView>
  </sheetViews>
  <sheetFormatPr defaultRowHeight="15.75" x14ac:dyDescent="0.15"/>
  <cols>
    <col min="1" max="1" width="4" style="33" bestFit="1" customWidth="1"/>
    <col min="2" max="2" width="18" style="26" bestFit="1" customWidth="1"/>
    <col min="3" max="3" width="13.875" style="26" customWidth="1"/>
    <col min="4" max="5" width="13.875" style="27" customWidth="1"/>
    <col min="6" max="6" width="6.25" style="27" customWidth="1"/>
    <col min="7" max="7" width="2.5" style="27" bestFit="1" customWidth="1"/>
    <col min="8" max="8" width="6.25" style="27" customWidth="1"/>
    <col min="9" max="9" width="13.875" style="27" customWidth="1"/>
    <col min="10" max="10" width="17.625" style="27" customWidth="1"/>
    <col min="11" max="11" width="1.25" style="47" customWidth="1"/>
    <col min="12" max="14" width="13.875" style="26" customWidth="1"/>
    <col min="15" max="16384" width="9" style="26"/>
  </cols>
  <sheetData>
    <row r="1" spans="1:14" ht="24" customHeight="1" x14ac:dyDescent="0.15">
      <c r="A1" s="682" t="s">
        <v>87</v>
      </c>
      <c r="B1" s="675"/>
      <c r="C1" s="675"/>
      <c r="D1" s="675"/>
      <c r="E1" s="675"/>
      <c r="F1" s="675"/>
      <c r="G1" s="675"/>
      <c r="H1" s="675"/>
      <c r="I1" s="675"/>
      <c r="J1" s="675"/>
      <c r="K1" s="675"/>
      <c r="L1" s="675"/>
    </row>
    <row r="2" spans="1:14" ht="24" customHeight="1" x14ac:dyDescent="0.15"/>
    <row r="3" spans="1:14" ht="24" customHeight="1" x14ac:dyDescent="0.15">
      <c r="A3" s="684" t="s">
        <v>27</v>
      </c>
      <c r="B3" s="684"/>
      <c r="C3" s="684"/>
      <c r="D3" s="684"/>
      <c r="E3" s="684"/>
      <c r="F3" s="684"/>
      <c r="G3" s="684"/>
      <c r="H3" s="684"/>
      <c r="I3" s="684"/>
      <c r="J3" s="684"/>
      <c r="K3" s="48"/>
    </row>
    <row r="4" spans="1:14" ht="36" customHeight="1" x14ac:dyDescent="0.15">
      <c r="A4" s="41">
        <v>1</v>
      </c>
      <c r="B4" s="41">
        <v>2</v>
      </c>
      <c r="C4" s="41">
        <v>3</v>
      </c>
      <c r="D4" s="41" t="s">
        <v>162</v>
      </c>
      <c r="E4" s="201" t="s">
        <v>163</v>
      </c>
      <c r="F4" s="686" t="s">
        <v>28</v>
      </c>
      <c r="G4" s="687"/>
      <c r="H4" s="688"/>
      <c r="I4" s="62" t="s">
        <v>29</v>
      </c>
      <c r="J4" s="113" t="s">
        <v>161</v>
      </c>
      <c r="K4" s="49"/>
      <c r="L4" s="40" t="s">
        <v>38</v>
      </c>
    </row>
    <row r="5" spans="1:14" ht="24" customHeight="1" x14ac:dyDescent="0.15">
      <c r="A5" s="29">
        <v>4</v>
      </c>
      <c r="B5" s="30" t="s">
        <v>0</v>
      </c>
      <c r="C5" s="30" t="s">
        <v>30</v>
      </c>
      <c r="D5" s="31">
        <v>36.700000000000003</v>
      </c>
      <c r="E5" s="31">
        <v>1.8499999999999999E-2</v>
      </c>
      <c r="F5" s="42">
        <v>44</v>
      </c>
      <c r="G5" s="44" t="s">
        <v>36</v>
      </c>
      <c r="H5" s="46">
        <v>12</v>
      </c>
      <c r="I5" s="63">
        <f>ROUND(D5*E5*F5/H5,2)</f>
        <v>2.4900000000000002</v>
      </c>
      <c r="J5" s="114">
        <f>I5/1000</f>
        <v>2.49E-3</v>
      </c>
      <c r="K5" s="50"/>
      <c r="L5" s="60">
        <f>J5*1</f>
        <v>2.49E-3</v>
      </c>
    </row>
    <row r="6" spans="1:14" ht="24" customHeight="1" x14ac:dyDescent="0.15">
      <c r="A6" s="29">
        <v>8</v>
      </c>
      <c r="B6" s="30" t="s">
        <v>31</v>
      </c>
      <c r="C6" s="30" t="s">
        <v>32</v>
      </c>
      <c r="D6" s="31">
        <v>50.8</v>
      </c>
      <c r="E6" s="31">
        <v>1.61E-2</v>
      </c>
      <c r="F6" s="43">
        <v>44</v>
      </c>
      <c r="G6" s="45" t="s">
        <v>36</v>
      </c>
      <c r="H6" s="46">
        <v>12</v>
      </c>
      <c r="I6" s="63">
        <f>ROUND(D6*E6*F6/H6,2)</f>
        <v>3</v>
      </c>
      <c r="J6" s="114">
        <f t="shared" ref="J6:J7" si="0">I6/1000</f>
        <v>3.0000000000000001E-3</v>
      </c>
      <c r="K6" s="50"/>
      <c r="L6" s="60">
        <f t="shared" ref="L6:L7" si="1">J6*1</f>
        <v>3.0000000000000001E-3</v>
      </c>
    </row>
    <row r="7" spans="1:14" ht="24" customHeight="1" x14ac:dyDescent="0.15">
      <c r="A7" s="29">
        <v>10</v>
      </c>
      <c r="B7" s="30" t="s">
        <v>33</v>
      </c>
      <c r="C7" s="30" t="s">
        <v>34</v>
      </c>
      <c r="D7" s="31">
        <v>44.8</v>
      </c>
      <c r="E7" s="31">
        <v>1.3599999999999999E-2</v>
      </c>
      <c r="F7" s="43">
        <v>44</v>
      </c>
      <c r="G7" s="45" t="s">
        <v>35</v>
      </c>
      <c r="H7" s="46">
        <v>12</v>
      </c>
      <c r="I7" s="63">
        <f>ROUND(D7*E7*F7/H7,2)</f>
        <v>2.23</v>
      </c>
      <c r="J7" s="114">
        <f t="shared" si="0"/>
        <v>2.2299999999999998E-3</v>
      </c>
      <c r="K7" s="50"/>
      <c r="L7" s="60">
        <f t="shared" si="1"/>
        <v>2.2299999999999998E-3</v>
      </c>
    </row>
    <row r="8" spans="1:14" ht="24" customHeight="1" x14ac:dyDescent="0.15">
      <c r="K8" s="51"/>
    </row>
    <row r="9" spans="1:14" ht="24" customHeight="1" x14ac:dyDescent="0.15">
      <c r="A9" s="685" t="s">
        <v>39</v>
      </c>
      <c r="B9" s="685"/>
      <c r="C9" s="685"/>
      <c r="D9" s="685"/>
      <c r="E9" s="685"/>
      <c r="F9" s="685"/>
      <c r="G9" s="685"/>
      <c r="H9" s="685"/>
      <c r="I9" s="685"/>
      <c r="J9" s="685"/>
      <c r="K9" s="48"/>
    </row>
    <row r="10" spans="1:14" ht="36" customHeight="1" x14ac:dyDescent="0.15">
      <c r="A10" s="62">
        <v>1</v>
      </c>
      <c r="B10" s="62">
        <v>2</v>
      </c>
      <c r="C10" s="62">
        <v>3</v>
      </c>
      <c r="D10" s="41" t="s">
        <v>162</v>
      </c>
      <c r="E10" s="41" t="s">
        <v>164</v>
      </c>
      <c r="F10" s="686" t="s">
        <v>28</v>
      </c>
      <c r="G10" s="687"/>
      <c r="H10" s="688"/>
      <c r="I10" s="61" t="s">
        <v>29</v>
      </c>
      <c r="J10" s="113" t="s">
        <v>161</v>
      </c>
      <c r="K10" s="52"/>
      <c r="L10" s="28" t="s">
        <v>42</v>
      </c>
    </row>
    <row r="11" spans="1:14" ht="24" customHeight="1" x14ac:dyDescent="0.15">
      <c r="A11" s="29">
        <v>1</v>
      </c>
      <c r="B11" s="30" t="s">
        <v>31</v>
      </c>
      <c r="C11" s="30" t="s">
        <v>32</v>
      </c>
      <c r="D11" s="31">
        <v>5.0799999999999998E-2</v>
      </c>
      <c r="E11" s="31">
        <v>5.3999999999999999E-2</v>
      </c>
      <c r="F11" s="689"/>
      <c r="G11" s="690"/>
      <c r="H11" s="691"/>
      <c r="I11" s="64">
        <f>ROUND(D11*E11,4)</f>
        <v>2.7000000000000001E-3</v>
      </c>
      <c r="J11" s="115">
        <f>I11/1000</f>
        <v>2.7E-6</v>
      </c>
      <c r="K11" s="53"/>
      <c r="L11" s="32">
        <f>J11*25</f>
        <v>6.7500000000000001E-5</v>
      </c>
    </row>
    <row r="12" spans="1:14" ht="24" customHeight="1" x14ac:dyDescent="0.15">
      <c r="A12" s="29">
        <v>2</v>
      </c>
      <c r="B12" s="30" t="s">
        <v>33</v>
      </c>
      <c r="C12" s="30" t="s">
        <v>34</v>
      </c>
      <c r="D12" s="31">
        <v>4.48E-2</v>
      </c>
      <c r="E12" s="31">
        <v>5.3999999999999999E-2</v>
      </c>
      <c r="F12" s="692"/>
      <c r="G12" s="693"/>
      <c r="H12" s="694"/>
      <c r="I12" s="64">
        <f>ROUND(D12*E12,4)</f>
        <v>2.3999999999999998E-3</v>
      </c>
      <c r="J12" s="115">
        <f>I12/1000</f>
        <v>2.3999999999999999E-6</v>
      </c>
      <c r="K12" s="53"/>
      <c r="L12" s="32">
        <f>J12*25</f>
        <v>5.9999999999999995E-5</v>
      </c>
    </row>
    <row r="13" spans="1:14" ht="24" customHeight="1" x14ac:dyDescent="0.15">
      <c r="A13" s="35"/>
      <c r="B13" s="36"/>
      <c r="C13" s="36"/>
      <c r="D13" s="37"/>
      <c r="E13" s="37"/>
      <c r="F13" s="37"/>
      <c r="G13" s="37"/>
      <c r="H13" s="38"/>
      <c r="I13" s="38"/>
      <c r="J13" s="38"/>
      <c r="K13" s="54"/>
      <c r="L13" s="39"/>
      <c r="M13" s="38"/>
      <c r="N13" s="38"/>
    </row>
    <row r="14" spans="1:14" ht="24" customHeight="1" x14ac:dyDescent="0.15">
      <c r="A14" s="685" t="s">
        <v>40</v>
      </c>
      <c r="B14" s="685"/>
      <c r="C14" s="685"/>
      <c r="D14" s="685"/>
      <c r="E14" s="685"/>
      <c r="F14" s="685"/>
      <c r="G14" s="685"/>
      <c r="H14" s="685"/>
      <c r="I14" s="685"/>
      <c r="J14" s="685"/>
      <c r="K14" s="48"/>
      <c r="L14" s="27"/>
    </row>
    <row r="15" spans="1:14" ht="36" customHeight="1" x14ac:dyDescent="0.15">
      <c r="A15" s="62">
        <v>1</v>
      </c>
      <c r="B15" s="62">
        <v>2</v>
      </c>
      <c r="C15" s="62">
        <v>3</v>
      </c>
      <c r="D15" s="41" t="s">
        <v>162</v>
      </c>
      <c r="E15" s="41" t="s">
        <v>164</v>
      </c>
      <c r="F15" s="686" t="s">
        <v>28</v>
      </c>
      <c r="G15" s="687"/>
      <c r="H15" s="688"/>
      <c r="I15" s="61" t="s">
        <v>29</v>
      </c>
      <c r="J15" s="113" t="s">
        <v>161</v>
      </c>
      <c r="K15" s="52"/>
      <c r="L15" s="28" t="s">
        <v>37</v>
      </c>
    </row>
    <row r="16" spans="1:14" ht="24" customHeight="1" x14ac:dyDescent="0.15">
      <c r="A16" s="29">
        <v>1</v>
      </c>
      <c r="B16" s="30" t="s">
        <v>31</v>
      </c>
      <c r="C16" s="30" t="s">
        <v>32</v>
      </c>
      <c r="D16" s="31">
        <v>5.0799999999999998E-2</v>
      </c>
      <c r="E16" s="31">
        <v>6.2E-4</v>
      </c>
      <c r="F16" s="689"/>
      <c r="G16" s="690"/>
      <c r="H16" s="691"/>
      <c r="I16" s="65">
        <f>ROUND(1*D16*E16,6)</f>
        <v>3.1000000000000001E-5</v>
      </c>
      <c r="J16" s="116">
        <f t="shared" ref="J16:J17" si="2">I16/1000</f>
        <v>3.1E-8</v>
      </c>
      <c r="K16" s="53"/>
      <c r="L16" s="32">
        <f>J16*298</f>
        <v>9.2380000000000003E-6</v>
      </c>
    </row>
    <row r="17" spans="1:14" ht="24" customHeight="1" x14ac:dyDescent="0.15">
      <c r="A17" s="29">
        <v>2</v>
      </c>
      <c r="B17" s="30" t="s">
        <v>33</v>
      </c>
      <c r="C17" s="30" t="s">
        <v>34</v>
      </c>
      <c r="D17" s="31">
        <v>4.48E-2</v>
      </c>
      <c r="E17" s="31">
        <v>6.2E-4</v>
      </c>
      <c r="F17" s="692"/>
      <c r="G17" s="693"/>
      <c r="H17" s="694"/>
      <c r="I17" s="65">
        <f>ROUND(1*D17*E17,6)</f>
        <v>2.8E-5</v>
      </c>
      <c r="J17" s="116">
        <f t="shared" si="2"/>
        <v>2.7999999999999999E-8</v>
      </c>
      <c r="K17" s="53"/>
      <c r="L17" s="32">
        <f>J17*298</f>
        <v>8.3440000000000001E-6</v>
      </c>
    </row>
    <row r="18" spans="1:14" ht="24" customHeight="1" x14ac:dyDescent="0.15"/>
    <row r="19" spans="1:14" ht="24" customHeight="1" x14ac:dyDescent="0.15">
      <c r="A19" s="685" t="s">
        <v>41</v>
      </c>
      <c r="B19" s="685"/>
      <c r="C19" s="685"/>
      <c r="D19" s="685"/>
      <c r="E19" s="685"/>
      <c r="F19" s="685"/>
      <c r="G19" s="685"/>
      <c r="H19" s="685"/>
      <c r="I19" s="685"/>
      <c r="J19" s="685"/>
      <c r="K19" s="55"/>
    </row>
    <row r="20" spans="1:14" s="33" customFormat="1" ht="36" customHeight="1" x14ac:dyDescent="0.15">
      <c r="A20" s="79">
        <v>1</v>
      </c>
      <c r="B20" s="79">
        <v>2</v>
      </c>
      <c r="C20" s="79">
        <v>3</v>
      </c>
      <c r="D20" s="41" t="s">
        <v>162</v>
      </c>
      <c r="E20" s="41" t="s">
        <v>164</v>
      </c>
      <c r="F20" s="695" t="s">
        <v>28</v>
      </c>
      <c r="G20" s="695"/>
      <c r="H20" s="695"/>
      <c r="I20" s="79" t="s">
        <v>29</v>
      </c>
      <c r="J20" s="113" t="s">
        <v>161</v>
      </c>
      <c r="K20" s="59"/>
      <c r="L20" s="28" t="s">
        <v>37</v>
      </c>
      <c r="N20" s="56"/>
    </row>
    <row r="21" spans="1:14" ht="24" customHeight="1" x14ac:dyDescent="0.15">
      <c r="A21" s="29">
        <v>1</v>
      </c>
      <c r="B21" s="30" t="s">
        <v>0</v>
      </c>
      <c r="C21" s="30" t="s">
        <v>30</v>
      </c>
      <c r="D21" s="31">
        <v>3.6700000000000003E-2</v>
      </c>
      <c r="E21" s="31">
        <v>1.6999999999999999E-3</v>
      </c>
      <c r="F21" s="683"/>
      <c r="G21" s="683"/>
      <c r="H21" s="683"/>
      <c r="I21" s="66">
        <f>ROUND(1*D21*E21,6)</f>
        <v>6.2000000000000003E-5</v>
      </c>
      <c r="J21" s="116">
        <f t="shared" ref="J21" si="3">I21/1000</f>
        <v>6.1999999999999999E-8</v>
      </c>
      <c r="K21" s="58"/>
      <c r="L21" s="34">
        <f>J21*298</f>
        <v>1.8476000000000001E-5</v>
      </c>
      <c r="N21" s="57"/>
    </row>
    <row r="24" spans="1:14" x14ac:dyDescent="0.15">
      <c r="A24" s="26"/>
      <c r="D24" s="26"/>
      <c r="E24" s="26"/>
      <c r="F24" s="26"/>
      <c r="G24" s="26"/>
      <c r="H24" s="26"/>
      <c r="I24" s="26"/>
      <c r="J24" s="26"/>
      <c r="K24" s="57"/>
    </row>
  </sheetData>
  <mergeCells count="12">
    <mergeCell ref="A1:L1"/>
    <mergeCell ref="F21:H21"/>
    <mergeCell ref="A3:J3"/>
    <mergeCell ref="A19:J19"/>
    <mergeCell ref="A9:J9"/>
    <mergeCell ref="A14:J14"/>
    <mergeCell ref="F4:H4"/>
    <mergeCell ref="F10:H10"/>
    <mergeCell ref="F15:H15"/>
    <mergeCell ref="F11:H12"/>
    <mergeCell ref="F16:H17"/>
    <mergeCell ref="F20:H20"/>
  </mergeCells>
  <phoneticPr fontId="1"/>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計算表シート</vt:lpstr>
      <vt:lpstr>使用量算出シート</vt:lpstr>
      <vt:lpstr>【資料2-1】稼働時間一覧表</vt:lpstr>
      <vt:lpstr>【資料2-2】排出係数</vt:lpstr>
      <vt:lpstr>'【資料2-1】稼働時間一覧表'!Print_Area</vt:lpstr>
      <vt:lpstr>'【資料2-2】排出係数'!Print_Area</vt:lpstr>
      <vt:lpstr>計算表シート!Print_Area</vt:lpstr>
    </vt:vector>
  </TitlesOfParts>
  <Company>甲府市役所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OJ285</dc:creator>
  <cp:lastModifiedBy>QJ084</cp:lastModifiedBy>
  <cp:lastPrinted>2021-10-12T23:45:01Z</cp:lastPrinted>
  <dcterms:created xsi:type="dcterms:W3CDTF">2019-11-20T06:29:26Z</dcterms:created>
  <dcterms:modified xsi:type="dcterms:W3CDTF">2021-11-21T04:11:01Z</dcterms:modified>
</cp:coreProperties>
</file>