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1355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<sst xmlns="http://schemas.openxmlformats.org/spreadsheetml/2006/main" count="56" uniqueCount="43">
  <si>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繁華街</t>
  </si>
  <si>
    <t>高度商業地区</t>
  </si>
  <si>
    <t>普通商業地区</t>
  </si>
  <si>
    <t>計</t>
  </si>
  <si>
    <t>併用住宅地区</t>
  </si>
  <si>
    <t>高級住宅地区</t>
  </si>
  <si>
    <t>普通住宅地区</t>
  </si>
  <si>
    <t>大工場地区</t>
  </si>
  <si>
    <t>中小工場地区</t>
  </si>
  <si>
    <t>家内工業地区</t>
  </si>
  <si>
    <t>集団地区</t>
  </si>
  <si>
    <t>村落地区</t>
  </si>
  <si>
    <t>決定価格(千円）</t>
  </si>
  <si>
    <t>最高価格の所在地</t>
  </si>
  <si>
    <t>区　　　　分</t>
  </si>
  <si>
    <t>地　積　（㎡）</t>
  </si>
  <si>
    <t>観　光　地　区</t>
  </si>
  <si>
    <t>3.3㎡あたりの価格（円）</t>
  </si>
  <si>
    <t>商業地区</t>
  </si>
  <si>
    <t>住宅地区</t>
  </si>
  <si>
    <t>工業地区</t>
  </si>
  <si>
    <t>5　宅地に関する地積と価格</t>
  </si>
  <si>
    <t>農業用施設の用に供する宅地</t>
  </si>
  <si>
    <t>平均価格</t>
  </si>
  <si>
    <t>最高価格</t>
  </si>
  <si>
    <t>丸の内1丁目66番</t>
  </si>
  <si>
    <t>平成17年度</t>
  </si>
  <si>
    <t>※ 各年度1月1日現在であり、免税点以下の地積、価格は含まない。</t>
  </si>
  <si>
    <r>
      <t xml:space="preserve">※ </t>
    </r>
    <r>
      <rPr>
        <sz val="11"/>
        <rFont val="ＭＳ Ｐゴシック"/>
        <family val="3"/>
      </rPr>
      <t>高度商業地区は平成9年度から高度商業地区Ⅰ及びⅡに区分変更され、甲府市は高度商業地区Ⅱに該当する。</t>
    </r>
  </si>
  <si>
    <t>（資料）税務部税務総室資産税課調 （固定資産概要調書）</t>
  </si>
  <si>
    <t>平成18年度</t>
  </si>
  <si>
    <t>丸の内１丁目296番</t>
  </si>
  <si>
    <t>丸の内２丁目9番</t>
  </si>
  <si>
    <t>北口２丁目8番7-1</t>
  </si>
  <si>
    <t>小瀬町1020番2</t>
  </si>
  <si>
    <t>-</t>
  </si>
  <si>
    <t>大里町2432番地4</t>
  </si>
  <si>
    <t>下積翠寺町834番1</t>
  </si>
  <si>
    <t>南口町22番</t>
  </si>
  <si>
    <t>大里町985番地3</t>
  </si>
  <si>
    <t>寿町1017番3</t>
  </si>
  <si>
    <t>丸の内１丁目66番</t>
  </si>
  <si>
    <t>平成19年度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</si>
</sst>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3" fontId="2" fillId="0" borderId="12" xfId="0" applyNumberFormat="1" applyFont="1" applyBorder="1" applyAlignment="1" applyProtection="1">
      <alignment horizontal="right" vertical="center"/>
      <protection locked="0"/>
    </xf>
    <xf numFmtId="3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22" xfId="0" applyFont="1" applyFill="1" applyBorder="1" applyAlignment="1" applyProtection="1">
      <alignment horizontal="left" vertical="center" shrinkToFit="1"/>
      <protection locked="0"/>
    </xf>
    <xf numFmtId="0" fontId="38" fillId="33" borderId="13" xfId="0" applyFont="1" applyFill="1" applyBorder="1" applyAlignment="1" applyProtection="1">
      <alignment horizontal="center" vertical="center" shrinkToFit="1"/>
      <protection locked="0"/>
    </xf>
    <xf numFmtId="0" fontId="38" fillId="33" borderId="12" xfId="0" applyFont="1" applyFill="1" applyBorder="1" applyAlignment="1" applyProtection="1">
      <alignment horizontal="center" vertical="center" shrinkToFit="1"/>
      <protection locked="0"/>
    </xf>
    <xf numFmtId="3" fontId="38" fillId="33" borderId="13" xfId="0" applyNumberFormat="1" applyFont="1" applyFill="1" applyBorder="1" applyAlignment="1" applyProtection="1">
      <alignment horizontal="right" vertical="center"/>
      <protection locked="0"/>
    </xf>
    <xf numFmtId="3" fontId="38" fillId="33" borderId="12" xfId="0" applyNumberFormat="1" applyFont="1" applyFill="1" applyBorder="1" applyAlignment="1" applyProtection="1">
      <alignment horizontal="right" vertical="center"/>
      <protection locked="0"/>
    </xf>
    <xf numFmtId="3" fontId="38" fillId="33" borderId="13" xfId="0" applyNumberFormat="1" applyFont="1" applyFill="1" applyBorder="1" applyAlignment="1" applyProtection="1">
      <alignment horizontal="right" vertical="center"/>
      <protection/>
    </xf>
    <xf numFmtId="3" fontId="38" fillId="33" borderId="12" xfId="0" applyNumberFormat="1" applyFont="1" applyFill="1" applyBorder="1" applyAlignment="1" applyProtection="1">
      <alignment horizontal="right" vertical="center"/>
      <protection/>
    </xf>
    <xf numFmtId="3" fontId="38" fillId="33" borderId="10" xfId="0" applyNumberFormat="1" applyFont="1" applyFill="1" applyBorder="1" applyAlignment="1" applyProtection="1">
      <alignment vertical="center"/>
      <protection locked="0"/>
    </xf>
    <xf numFmtId="3" fontId="38" fillId="33" borderId="10" xfId="0" applyNumberFormat="1" applyFont="1" applyFill="1" applyBorder="1" applyAlignment="1" applyProtection="1">
      <alignment horizontal="right" vertical="center"/>
      <protection locked="0"/>
    </xf>
    <xf numFmtId="3" fontId="38" fillId="33" borderId="10" xfId="0" applyNumberFormat="1" applyFont="1" applyFill="1" applyBorder="1" applyAlignment="1" applyProtection="1">
      <alignment vertical="center"/>
      <protection/>
    </xf>
    <xf numFmtId="3" fontId="38" fillId="33" borderId="10" xfId="0" applyNumberFormat="1" applyFont="1" applyFill="1" applyBorder="1" applyAlignment="1" applyProtection="1">
      <alignment horizontal="right" vertical="center"/>
      <protection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3" fontId="20" fillId="0" borderId="13" xfId="0" applyNumberFormat="1" applyFont="1" applyBorder="1" applyAlignment="1" applyProtection="1">
      <alignment horizontal="right" vertical="center"/>
      <protection locked="0"/>
    </xf>
    <xf numFmtId="3" fontId="20" fillId="0" borderId="12" xfId="0" applyNumberFormat="1" applyFont="1" applyBorder="1" applyAlignment="1" applyProtection="1">
      <alignment horizontal="right" vertical="center"/>
      <protection locked="0"/>
    </xf>
    <xf numFmtId="3" fontId="20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26"/>
  <sheetViews>
    <sheetView tabSelected="1" zoomScaleSheetLayoutView="100" zoomScalePageLayoutView="0" workbookViewId="0" topLeftCell="A1">
      <selection activeCell="A27" sqref="A27:IV34"/>
    </sheetView>
  </sheetViews>
  <sheetFormatPr defaultColWidth="9.00390625" defaultRowHeight="16.5" customHeight="1"/>
  <cols>
    <col min="1" max="1" width="11.50390625" style="22" customWidth="1"/>
    <col min="2" max="4" width="12.50390625" style="22" customWidth="1"/>
    <col min="5" max="10" width="6.25390625" style="22" customWidth="1"/>
    <col min="11" max="16384" width="9.00390625" style="22" customWidth="1"/>
  </cols>
  <sheetData>
    <row r="1" spans="1:11" s="40" customFormat="1" ht="16.5" customHeight="1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40" customFormat="1" ht="16.5" customHeight="1">
      <c r="A2" s="10" t="s">
        <v>14</v>
      </c>
      <c r="B2" s="11"/>
      <c r="C2" s="20" t="s">
        <v>15</v>
      </c>
      <c r="D2" s="10" t="s">
        <v>12</v>
      </c>
      <c r="E2" s="11"/>
      <c r="F2" s="8" t="s">
        <v>17</v>
      </c>
      <c r="G2" s="14"/>
      <c r="H2" s="14"/>
      <c r="I2" s="9"/>
      <c r="J2" s="10" t="s">
        <v>13</v>
      </c>
      <c r="K2" s="11"/>
    </row>
    <row r="3" spans="1:11" s="40" customFormat="1" ht="16.5" customHeight="1">
      <c r="A3" s="12"/>
      <c r="B3" s="13"/>
      <c r="C3" s="21"/>
      <c r="D3" s="12"/>
      <c r="E3" s="13"/>
      <c r="F3" s="8" t="s">
        <v>23</v>
      </c>
      <c r="G3" s="9"/>
      <c r="H3" s="8" t="s">
        <v>24</v>
      </c>
      <c r="I3" s="9"/>
      <c r="J3" s="12"/>
      <c r="K3" s="13"/>
    </row>
    <row r="4" spans="1:11" ht="16.5" customHeight="1">
      <c r="A4" s="15" t="s">
        <v>26</v>
      </c>
      <c r="B4" s="16"/>
      <c r="C4" s="1">
        <v>23308949</v>
      </c>
      <c r="D4" s="6">
        <v>984507880</v>
      </c>
      <c r="E4" s="7"/>
      <c r="F4" s="6">
        <v>139383</v>
      </c>
      <c r="G4" s="7"/>
      <c r="H4" s="6">
        <v>1387848</v>
      </c>
      <c r="I4" s="7"/>
      <c r="J4" s="4" t="s">
        <v>25</v>
      </c>
      <c r="K4" s="5"/>
    </row>
    <row r="5" spans="1:11" ht="16.5" customHeight="1">
      <c r="A5" s="36" t="s">
        <v>30</v>
      </c>
      <c r="B5" s="35"/>
      <c r="C5" s="39">
        <v>24830584</v>
      </c>
      <c r="D5" s="38">
        <v>903354465</v>
      </c>
      <c r="E5" s="37"/>
      <c r="F5" s="38">
        <v>120056</v>
      </c>
      <c r="G5" s="37"/>
      <c r="H5" s="38">
        <v>1022215</v>
      </c>
      <c r="I5" s="37"/>
      <c r="J5" s="4" t="s">
        <v>25</v>
      </c>
      <c r="K5" s="5"/>
    </row>
    <row r="6" spans="1:11" ht="16.5" customHeight="1">
      <c r="A6" s="36" t="s">
        <v>42</v>
      </c>
      <c r="B6" s="35"/>
      <c r="C6" s="33">
        <f>C10+C14+C18+C21+C23</f>
        <v>24998580</v>
      </c>
      <c r="D6" s="30">
        <f>D10+D14+D18+D21+D23</f>
        <v>868607492</v>
      </c>
      <c r="E6" s="29"/>
      <c r="F6" s="30">
        <f>ROUNDDOWN(D6/C6*3300,0)</f>
        <v>114662</v>
      </c>
      <c r="G6" s="29"/>
      <c r="H6" s="30">
        <f>MAX(H7:H23)</f>
        <v>956277</v>
      </c>
      <c r="I6" s="29"/>
      <c r="J6" s="26" t="s">
        <v>41</v>
      </c>
      <c r="K6" s="25"/>
    </row>
    <row r="7" spans="1:11" ht="16.5" customHeight="1">
      <c r="A7" s="17" t="s">
        <v>18</v>
      </c>
      <c r="B7" s="2" t="s">
        <v>0</v>
      </c>
      <c r="C7" s="33">
        <f>20503+25228</f>
        <v>45731</v>
      </c>
      <c r="D7" s="30">
        <f>1798203+2263614</f>
        <v>4061817</v>
      </c>
      <c r="E7" s="29"/>
      <c r="F7" s="30">
        <f>ROUNDDOWN(D7/C7*3300,0)</f>
        <v>293105</v>
      </c>
      <c r="G7" s="29"/>
      <c r="H7" s="28">
        <v>480744</v>
      </c>
      <c r="I7" s="27"/>
      <c r="J7" s="26" t="s">
        <v>31</v>
      </c>
      <c r="K7" s="25"/>
    </row>
    <row r="8" spans="1:11" ht="16.5" customHeight="1">
      <c r="A8" s="18"/>
      <c r="B8" s="2" t="s">
        <v>1</v>
      </c>
      <c r="C8" s="33">
        <f>8713+35762</f>
        <v>44475</v>
      </c>
      <c r="D8" s="30">
        <f>1752016+5289724</f>
        <v>7041740</v>
      </c>
      <c r="E8" s="29"/>
      <c r="F8" s="30">
        <f>ROUNDDOWN(D8/C8*3300,0)</f>
        <v>522489</v>
      </c>
      <c r="G8" s="29"/>
      <c r="H8" s="28">
        <v>956277</v>
      </c>
      <c r="I8" s="27"/>
      <c r="J8" s="26" t="s">
        <v>41</v>
      </c>
      <c r="K8" s="25"/>
    </row>
    <row r="9" spans="1:11" ht="16.5" customHeight="1">
      <c r="A9" s="18"/>
      <c r="B9" s="2" t="s">
        <v>2</v>
      </c>
      <c r="C9" s="33">
        <f>2101909+1228339</f>
        <v>3330248</v>
      </c>
      <c r="D9" s="30">
        <f>101494953+56132332</f>
        <v>157627285</v>
      </c>
      <c r="E9" s="29"/>
      <c r="F9" s="30">
        <f>ROUNDDOWN(D9/C9*3300,0)</f>
        <v>156195</v>
      </c>
      <c r="G9" s="29"/>
      <c r="H9" s="28">
        <v>497257</v>
      </c>
      <c r="I9" s="27"/>
      <c r="J9" s="26" t="s">
        <v>32</v>
      </c>
      <c r="K9" s="25"/>
    </row>
    <row r="10" spans="1:11" ht="16.5" customHeight="1">
      <c r="A10" s="19"/>
      <c r="B10" s="2" t="s">
        <v>3</v>
      </c>
      <c r="C10" s="33">
        <f>SUM(C7:C9)</f>
        <v>3420454</v>
      </c>
      <c r="D10" s="30">
        <f>SUM(D7:D9)</f>
        <v>168730842</v>
      </c>
      <c r="E10" s="29"/>
      <c r="F10" s="30">
        <f>ROUNDDOWN(D10/C10*3300,0)</f>
        <v>162788</v>
      </c>
      <c r="G10" s="29"/>
      <c r="H10" s="30">
        <f>MAX(H7:H9)</f>
        <v>956277</v>
      </c>
      <c r="I10" s="29"/>
      <c r="J10" s="26" t="s">
        <v>41</v>
      </c>
      <c r="K10" s="25"/>
    </row>
    <row r="11" spans="1:11" ht="16.5" customHeight="1">
      <c r="A11" s="17" t="s">
        <v>19</v>
      </c>
      <c r="B11" s="2" t="s">
        <v>4</v>
      </c>
      <c r="C11" s="33">
        <f>1699555+485895</f>
        <v>2185450</v>
      </c>
      <c r="D11" s="30">
        <f>68994940+18693175</f>
        <v>87688115</v>
      </c>
      <c r="E11" s="29"/>
      <c r="F11" s="30">
        <f>ROUNDDOWN(D11/C11*3300,0)</f>
        <v>132407</v>
      </c>
      <c r="G11" s="29"/>
      <c r="H11" s="28">
        <v>255726</v>
      </c>
      <c r="I11" s="27"/>
      <c r="J11" s="26" t="s">
        <v>33</v>
      </c>
      <c r="K11" s="25"/>
    </row>
    <row r="12" spans="1:11" ht="16.5" customHeight="1">
      <c r="A12" s="18"/>
      <c r="B12" s="2" t="s">
        <v>5</v>
      </c>
      <c r="C12" s="34"/>
      <c r="D12" s="30"/>
      <c r="E12" s="29"/>
      <c r="F12" s="30" t="s">
        <v>35</v>
      </c>
      <c r="G12" s="29"/>
      <c r="H12" s="28"/>
      <c r="I12" s="27"/>
      <c r="J12" s="26"/>
      <c r="K12" s="25"/>
    </row>
    <row r="13" spans="1:11" ht="16.5" customHeight="1">
      <c r="A13" s="18"/>
      <c r="B13" s="2" t="s">
        <v>6</v>
      </c>
      <c r="C13" s="33">
        <f>12066838+1256655</f>
        <v>13323493</v>
      </c>
      <c r="D13" s="30">
        <f>432556106+44313387</f>
        <v>476869493</v>
      </c>
      <c r="E13" s="29"/>
      <c r="F13" s="30">
        <f>ROUNDDOWN(D13/C13*3300,0)</f>
        <v>118112</v>
      </c>
      <c r="G13" s="29"/>
      <c r="H13" s="28">
        <v>187156</v>
      </c>
      <c r="I13" s="27"/>
      <c r="J13" s="26" t="s">
        <v>40</v>
      </c>
      <c r="K13" s="25"/>
    </row>
    <row r="14" spans="1:11" ht="16.5" customHeight="1">
      <c r="A14" s="19"/>
      <c r="B14" s="2" t="s">
        <v>3</v>
      </c>
      <c r="C14" s="33">
        <f>SUM(C11:C13)</f>
        <v>15508943</v>
      </c>
      <c r="D14" s="30">
        <f>SUM(D11:D13)</f>
        <v>564557608</v>
      </c>
      <c r="E14" s="29"/>
      <c r="F14" s="30">
        <f>ROUNDDOWN(D14/C14*3300,0)</f>
        <v>120126</v>
      </c>
      <c r="G14" s="29"/>
      <c r="H14" s="30">
        <f>MAX(H11:H13)</f>
        <v>255726</v>
      </c>
      <c r="I14" s="29"/>
      <c r="J14" s="26" t="s">
        <v>33</v>
      </c>
      <c r="K14" s="25"/>
    </row>
    <row r="15" spans="1:11" ht="16.5" customHeight="1">
      <c r="A15" s="17" t="s">
        <v>20</v>
      </c>
      <c r="B15" s="2" t="s">
        <v>7</v>
      </c>
      <c r="C15" s="33">
        <f>13205+814985</f>
        <v>828190</v>
      </c>
      <c r="D15" s="30">
        <f>233847+14242785</f>
        <v>14476632</v>
      </c>
      <c r="E15" s="29"/>
      <c r="F15" s="30">
        <f>ROUNDDOWN(D15/C15*3300,0)</f>
        <v>57683</v>
      </c>
      <c r="G15" s="29"/>
      <c r="H15" s="28">
        <v>78408</v>
      </c>
      <c r="I15" s="27"/>
      <c r="J15" s="26" t="s">
        <v>39</v>
      </c>
      <c r="K15" s="25"/>
    </row>
    <row r="16" spans="1:11" ht="16.5" customHeight="1">
      <c r="A16" s="18"/>
      <c r="B16" s="2" t="s">
        <v>8</v>
      </c>
      <c r="C16" s="33">
        <f>61832+304911</f>
        <v>366743</v>
      </c>
      <c r="D16" s="30">
        <f>2266830+8135468</f>
        <v>10402298</v>
      </c>
      <c r="E16" s="29"/>
      <c r="F16" s="30">
        <f>ROUNDDOWN(D16/C16*3300,0)</f>
        <v>93601</v>
      </c>
      <c r="G16" s="29"/>
      <c r="H16" s="28">
        <v>154832</v>
      </c>
      <c r="I16" s="27"/>
      <c r="J16" s="26" t="s">
        <v>38</v>
      </c>
      <c r="K16" s="25"/>
    </row>
    <row r="17" spans="1:11" ht="16.5" customHeight="1">
      <c r="A17" s="18"/>
      <c r="B17" s="2" t="s">
        <v>9</v>
      </c>
      <c r="C17" s="34"/>
      <c r="D17" s="30"/>
      <c r="E17" s="29"/>
      <c r="F17" s="30" t="s">
        <v>35</v>
      </c>
      <c r="G17" s="29"/>
      <c r="H17" s="28"/>
      <c r="I17" s="27"/>
      <c r="J17" s="26"/>
      <c r="K17" s="25"/>
    </row>
    <row r="18" spans="1:11" ht="16.5" customHeight="1">
      <c r="A18" s="19"/>
      <c r="B18" s="2" t="s">
        <v>3</v>
      </c>
      <c r="C18" s="33">
        <f>SUM(C15:C17)</f>
        <v>1194933</v>
      </c>
      <c r="D18" s="30">
        <f>SUM(D15:D17)</f>
        <v>24878930</v>
      </c>
      <c r="E18" s="29"/>
      <c r="F18" s="30">
        <f>ROUNDDOWN(D18/C18*3300,0)</f>
        <v>68707</v>
      </c>
      <c r="G18" s="29"/>
      <c r="H18" s="30">
        <f>MAX(H15:H17)</f>
        <v>154832</v>
      </c>
      <c r="I18" s="29"/>
      <c r="J18" s="26" t="s">
        <v>38</v>
      </c>
      <c r="K18" s="25"/>
    </row>
    <row r="19" spans="1:11" ht="16.5" customHeight="1">
      <c r="A19" s="17" t="s">
        <v>11</v>
      </c>
      <c r="B19" s="2" t="s">
        <v>10</v>
      </c>
      <c r="C19" s="33">
        <f>3862387+449965</f>
        <v>4312352</v>
      </c>
      <c r="D19" s="30">
        <f>92996765+10762863</f>
        <v>103759628</v>
      </c>
      <c r="E19" s="29"/>
      <c r="F19" s="30">
        <f>ROUNDDOWN(D19/C19*3300,0)</f>
        <v>79401</v>
      </c>
      <c r="G19" s="29"/>
      <c r="H19" s="28">
        <v>126060</v>
      </c>
      <c r="I19" s="27"/>
      <c r="J19" s="26" t="s">
        <v>36</v>
      </c>
      <c r="K19" s="25"/>
    </row>
    <row r="20" spans="1:11" ht="16.5" customHeight="1">
      <c r="A20" s="18"/>
      <c r="B20" s="2" t="s">
        <v>11</v>
      </c>
      <c r="C20" s="33">
        <f>484254+68818</f>
        <v>553072</v>
      </c>
      <c r="D20" s="30">
        <f>5841999+804221</f>
        <v>6646220</v>
      </c>
      <c r="E20" s="29"/>
      <c r="F20" s="30">
        <f>ROUNDDOWN(D20/C20*3300,0)</f>
        <v>39655</v>
      </c>
      <c r="G20" s="29"/>
      <c r="H20" s="28">
        <v>65670</v>
      </c>
      <c r="I20" s="27"/>
      <c r="J20" s="26" t="s">
        <v>37</v>
      </c>
      <c r="K20" s="25"/>
    </row>
    <row r="21" spans="1:11" ht="16.5" customHeight="1">
      <c r="A21" s="18"/>
      <c r="B21" s="2" t="s">
        <v>3</v>
      </c>
      <c r="C21" s="33">
        <f>SUM(C19:C20)</f>
        <v>4865424</v>
      </c>
      <c r="D21" s="30">
        <f>SUM(D19:D20)</f>
        <v>110405848</v>
      </c>
      <c r="E21" s="29"/>
      <c r="F21" s="30">
        <f>ROUNDDOWN(D21/C21*3300,0)</f>
        <v>74883</v>
      </c>
      <c r="G21" s="29"/>
      <c r="H21" s="30">
        <f>MAX(H19:H20)</f>
        <v>126060</v>
      </c>
      <c r="I21" s="29"/>
      <c r="J21" s="26" t="s">
        <v>36</v>
      </c>
      <c r="K21" s="25"/>
    </row>
    <row r="22" spans="1:11" ht="16.5" customHeight="1">
      <c r="A22" s="8" t="s">
        <v>16</v>
      </c>
      <c r="B22" s="9"/>
      <c r="C22" s="32"/>
      <c r="D22" s="28"/>
      <c r="E22" s="27"/>
      <c r="F22" s="30" t="s">
        <v>35</v>
      </c>
      <c r="G22" s="29"/>
      <c r="H22" s="30" t="s">
        <v>35</v>
      </c>
      <c r="I22" s="29"/>
      <c r="J22" s="26"/>
      <c r="K22" s="25"/>
    </row>
    <row r="23" spans="1:11" ht="16.5" customHeight="1">
      <c r="A23" s="8" t="s">
        <v>22</v>
      </c>
      <c r="B23" s="9"/>
      <c r="C23" s="31">
        <v>8826</v>
      </c>
      <c r="D23" s="28">
        <v>34264</v>
      </c>
      <c r="E23" s="27"/>
      <c r="F23" s="30">
        <f>ROUNDDOWN(D23/C23*3300,0)</f>
        <v>12811</v>
      </c>
      <c r="G23" s="29"/>
      <c r="H23" s="28">
        <v>14602</v>
      </c>
      <c r="I23" s="27"/>
      <c r="J23" s="26" t="s">
        <v>34</v>
      </c>
      <c r="K23" s="25"/>
    </row>
    <row r="24" spans="1:11" ht="16.5" customHeight="1">
      <c r="A24" s="24" t="s">
        <v>27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6.5" customHeight="1">
      <c r="A25" s="23" t="s">
        <v>28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16.5" customHeight="1">
      <c r="A26" s="23" t="s">
        <v>29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</row>
  </sheetData>
  <sheetProtection sheet="1" objects="1" scenarios="1" formatCells="0" formatColumns="0" formatRows="0" insertColumns="0" insertRows="0"/>
  <mergeCells count="100">
    <mergeCell ref="A1:K1"/>
    <mergeCell ref="A2:B3"/>
    <mergeCell ref="C2:C3"/>
    <mergeCell ref="D2:E3"/>
    <mergeCell ref="F2:I2"/>
    <mergeCell ref="J2:K3"/>
    <mergeCell ref="F3:G3"/>
    <mergeCell ref="H3:I3"/>
    <mergeCell ref="A4:B4"/>
    <mergeCell ref="D4:E4"/>
    <mergeCell ref="F4:G4"/>
    <mergeCell ref="H4:I4"/>
    <mergeCell ref="J4:K4"/>
    <mergeCell ref="A5:B5"/>
    <mergeCell ref="D5:E5"/>
    <mergeCell ref="F5:G5"/>
    <mergeCell ref="H5:I5"/>
    <mergeCell ref="J5:K5"/>
    <mergeCell ref="A6:B6"/>
    <mergeCell ref="D6:E6"/>
    <mergeCell ref="F6:G6"/>
    <mergeCell ref="H6:I6"/>
    <mergeCell ref="J6:K6"/>
    <mergeCell ref="A7:A10"/>
    <mergeCell ref="D7:E7"/>
    <mergeCell ref="F7:G7"/>
    <mergeCell ref="H7:I7"/>
    <mergeCell ref="J7:K7"/>
    <mergeCell ref="D8:E8"/>
    <mergeCell ref="F8:G8"/>
    <mergeCell ref="H8:I8"/>
    <mergeCell ref="J8:K8"/>
    <mergeCell ref="D9:E9"/>
    <mergeCell ref="F9:G9"/>
    <mergeCell ref="H9:I9"/>
    <mergeCell ref="J9:K9"/>
    <mergeCell ref="D10:E10"/>
    <mergeCell ref="F10:G10"/>
    <mergeCell ref="H10:I10"/>
    <mergeCell ref="J10:K10"/>
    <mergeCell ref="A11:A14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A15:A18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A19:A21"/>
    <mergeCell ref="D19:E19"/>
    <mergeCell ref="F19:G19"/>
    <mergeCell ref="H19:I19"/>
    <mergeCell ref="J19:K19"/>
    <mergeCell ref="D20:E20"/>
    <mergeCell ref="D21:E21"/>
    <mergeCell ref="F21:G21"/>
    <mergeCell ref="H21:I21"/>
    <mergeCell ref="J21:K21"/>
    <mergeCell ref="D18:E18"/>
    <mergeCell ref="F18:G18"/>
    <mergeCell ref="H18:I18"/>
    <mergeCell ref="J18:K18"/>
    <mergeCell ref="F23:G23"/>
    <mergeCell ref="H23:I23"/>
    <mergeCell ref="J23:K23"/>
    <mergeCell ref="F20:G20"/>
    <mergeCell ref="H20:I20"/>
    <mergeCell ref="J20:K20"/>
    <mergeCell ref="A24:K24"/>
    <mergeCell ref="A25:K25"/>
    <mergeCell ref="A26:K26"/>
    <mergeCell ref="A22:B22"/>
    <mergeCell ref="D22:E22"/>
    <mergeCell ref="F22:G22"/>
    <mergeCell ref="H22:I22"/>
    <mergeCell ref="J22:K22"/>
    <mergeCell ref="A23:B23"/>
    <mergeCell ref="D23:E23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9" r:id="rId1"/>
  <headerFooter scaleWithDoc="0" alignWithMargins="0">
    <oddFooter>&amp;C&amp;12 16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2007-11-07T07:01:06Z</cp:lastPrinted>
  <dcterms:created xsi:type="dcterms:W3CDTF">2000-03-13T00:47:39Z</dcterms:created>
  <dcterms:modified xsi:type="dcterms:W3CDTF">2009-05-07T02:51:10Z</dcterms:modified>
  <cp:category/>
  <cp:version/>
  <cp:contentType/>
  <cp:contentStatus/>
</cp:coreProperties>
</file>