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Sheet1" sheetId="1" r:id="rId1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<sst xmlns="http://schemas.openxmlformats.org/spreadsheetml/2006/main" count="72" uniqueCount="46">
  <si>
    <t>5　宅地に関する地積と価格</t>
  </si>
  <si>
    <t>区　　　　分</t>
  </si>
  <si>
    <t>地　積　（㎡）</t>
  </si>
  <si>
    <t>決定価格(千円）</t>
  </si>
  <si>
    <t>3.3㎡あたりの価格（円）</t>
  </si>
  <si>
    <t>最高価格の所在地</t>
  </si>
  <si>
    <t>平均価格</t>
  </si>
  <si>
    <t>最高価格</t>
  </si>
  <si>
    <t>商業地区</t>
  </si>
  <si>
    <t>繁華街</t>
  </si>
  <si>
    <t>高度商業地区</t>
  </si>
  <si>
    <t>普通商業地区</t>
  </si>
  <si>
    <t>計</t>
  </si>
  <si>
    <t>住宅地区</t>
  </si>
  <si>
    <t>併用住宅地区</t>
  </si>
  <si>
    <t>高級住宅地区</t>
  </si>
  <si>
    <t>普通住宅地区</t>
  </si>
  <si>
    <t>工業地区</t>
  </si>
  <si>
    <t>大工場地区</t>
  </si>
  <si>
    <t>中小工場地区</t>
  </si>
  <si>
    <t>家内工業地区</t>
  </si>
  <si>
    <t>村落地区</t>
  </si>
  <si>
    <t>集団地区</t>
  </si>
  <si>
    <t>観　光　地　区</t>
  </si>
  <si>
    <t>農業用施設の用に供する宅地</t>
  </si>
  <si>
    <t>丸の内1丁目77番</t>
  </si>
  <si>
    <t>平成24年度</t>
  </si>
  <si>
    <t>平成25年度</t>
  </si>
  <si>
    <t>丸の内1丁目77番</t>
  </si>
  <si>
    <t>丸の内2丁目16番</t>
  </si>
  <si>
    <t>寿町1017番3</t>
  </si>
  <si>
    <t>大里町985番3</t>
  </si>
  <si>
    <t>南口町22番</t>
  </si>
  <si>
    <t>猪狩町368番1</t>
  </si>
  <si>
    <t>上今井町901番</t>
  </si>
  <si>
    <t>-</t>
  </si>
  <si>
    <t>※ 各年度1月1日現在であり、免税点未満の地積・価格は含まない。</t>
  </si>
  <si>
    <t>※ 高度商業地区は平成9年度から高度商業地区Ⅰ及びⅡに区分変更され、甲府市は高度商業地区Ⅱに</t>
  </si>
  <si>
    <t>　　該当する。</t>
  </si>
  <si>
    <t>平成26年度</t>
  </si>
  <si>
    <t>丸の内1丁目302番1</t>
  </si>
  <si>
    <t>北口2丁目9番7</t>
  </si>
  <si>
    <t>北口2丁目9番7</t>
  </si>
  <si>
    <t>-</t>
  </si>
  <si>
    <t>-</t>
  </si>
  <si>
    <t>（資料）市民部課税管理室資産税課調 （固定資産概要調書）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</si>
</sst>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37" fillId="33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shrinkToFit="1"/>
      <protection locked="0"/>
    </xf>
    <xf numFmtId="0" fontId="38" fillId="0" borderId="0" xfId="0" applyFont="1" applyAlignment="1">
      <alignment shrinkToFit="1"/>
    </xf>
    <xf numFmtId="0" fontId="37" fillId="0" borderId="10" xfId="0" applyFont="1" applyBorder="1" applyAlignment="1">
      <alignment horizontal="center" vertical="center" shrinkToFit="1"/>
    </xf>
    <xf numFmtId="3" fontId="37" fillId="33" borderId="10" xfId="0" applyNumberFormat="1" applyFont="1" applyFill="1" applyBorder="1" applyAlignment="1" applyProtection="1">
      <alignment vertical="center"/>
      <protection locked="0"/>
    </xf>
    <xf numFmtId="3" fontId="37" fillId="33" borderId="10" xfId="0" applyNumberFormat="1" applyFont="1" applyFill="1" applyBorder="1" applyAlignment="1" applyProtection="1">
      <alignment horizontal="right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/>
      <protection/>
    </xf>
    <xf numFmtId="3" fontId="37" fillId="33" borderId="12" xfId="0" applyNumberFormat="1" applyFont="1" applyFill="1" applyBorder="1" applyAlignment="1" applyProtection="1">
      <alignment horizontal="right" vertical="center"/>
      <protection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/>
      <protection locked="0"/>
    </xf>
    <xf numFmtId="3" fontId="37" fillId="33" borderId="12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33" borderId="11" xfId="0" applyFont="1" applyFill="1" applyBorder="1" applyAlignment="1" applyProtection="1">
      <alignment horizontal="center" vertical="center" shrinkToFit="1"/>
      <protection locked="0"/>
    </xf>
    <xf numFmtId="0" fontId="37" fillId="33" borderId="12" xfId="0" applyFont="1" applyFill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3" fontId="37" fillId="0" borderId="11" xfId="0" applyNumberFormat="1" applyFont="1" applyFill="1" applyBorder="1" applyAlignment="1" applyProtection="1">
      <alignment horizontal="right" vertical="center"/>
      <protection/>
    </xf>
    <xf numFmtId="3" fontId="37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1" xfId="0" applyFont="1" applyBorder="1" applyAlignment="1" applyProtection="1">
      <alignment horizontal="right" vertical="center" shrinkToFit="1"/>
      <protection locked="0"/>
    </xf>
    <xf numFmtId="0" fontId="37" fillId="0" borderId="12" xfId="0" applyFont="1" applyBorder="1" applyAlignment="1" applyProtection="1">
      <alignment horizontal="right" vertical="center" shrinkToFit="1"/>
      <protection locked="0"/>
    </xf>
    <xf numFmtId="0" fontId="37" fillId="0" borderId="20" xfId="0" applyFont="1" applyBorder="1" applyAlignment="1">
      <alignment horizontal="left" vertical="center"/>
    </xf>
    <xf numFmtId="0" fontId="37" fillId="0" borderId="13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2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tabSelected="1" view="pageBreakPreview" zoomScaleSheetLayoutView="100" zoomScalePageLayoutView="0" workbookViewId="0" topLeftCell="A1">
      <selection activeCell="A28" sqref="A28:IV35"/>
    </sheetView>
  </sheetViews>
  <sheetFormatPr defaultColWidth="9.00390625" defaultRowHeight="16.5" customHeight="1"/>
  <cols>
    <col min="1" max="1" width="11.50390625" style="3" customWidth="1"/>
    <col min="2" max="4" width="12.50390625" style="3" customWidth="1"/>
    <col min="5" max="10" width="6.25390625" style="3" customWidth="1"/>
    <col min="11" max="11" width="9.00390625" style="3" customWidth="1"/>
    <col min="12" max="12" width="3.125" style="3" customWidth="1"/>
    <col min="13" max="16384" width="9.00390625" style="3" customWidth="1"/>
  </cols>
  <sheetData>
    <row r="1" spans="1:11" s="2" customFormat="1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" customFormat="1" ht="16.5" customHeight="1">
      <c r="A2" s="23" t="s">
        <v>1</v>
      </c>
      <c r="B2" s="24"/>
      <c r="C2" s="32" t="s">
        <v>2</v>
      </c>
      <c r="D2" s="23" t="s">
        <v>3</v>
      </c>
      <c r="E2" s="24"/>
      <c r="F2" s="19" t="s">
        <v>4</v>
      </c>
      <c r="G2" s="34"/>
      <c r="H2" s="34"/>
      <c r="I2" s="20"/>
      <c r="J2" s="23" t="s">
        <v>5</v>
      </c>
      <c r="K2" s="24"/>
    </row>
    <row r="3" spans="1:11" s="2" customFormat="1" ht="16.5" customHeight="1">
      <c r="A3" s="25"/>
      <c r="B3" s="26"/>
      <c r="C3" s="33"/>
      <c r="D3" s="25"/>
      <c r="E3" s="26"/>
      <c r="F3" s="19" t="s">
        <v>6</v>
      </c>
      <c r="G3" s="20"/>
      <c r="H3" s="19" t="s">
        <v>7</v>
      </c>
      <c r="I3" s="20"/>
      <c r="J3" s="25"/>
      <c r="K3" s="26"/>
    </row>
    <row r="4" spans="1:11" ht="16.5" customHeight="1">
      <c r="A4" s="9" t="s">
        <v>26</v>
      </c>
      <c r="B4" s="10"/>
      <c r="C4" s="1">
        <v>25624608</v>
      </c>
      <c r="D4" s="7">
        <v>773463792</v>
      </c>
      <c r="E4" s="8"/>
      <c r="F4" s="7">
        <v>99608</v>
      </c>
      <c r="G4" s="8"/>
      <c r="H4" s="7">
        <v>780862</v>
      </c>
      <c r="I4" s="8"/>
      <c r="J4" s="29" t="s">
        <v>25</v>
      </c>
      <c r="K4" s="30"/>
    </row>
    <row r="5" spans="1:11" ht="16.5" customHeight="1">
      <c r="A5" s="9" t="s">
        <v>27</v>
      </c>
      <c r="B5" s="10"/>
      <c r="C5" s="1">
        <v>25712105</v>
      </c>
      <c r="D5" s="7">
        <v>751238855</v>
      </c>
      <c r="E5" s="8"/>
      <c r="F5" s="27">
        <v>96417</v>
      </c>
      <c r="G5" s="28"/>
      <c r="H5" s="7">
        <v>752136</v>
      </c>
      <c r="I5" s="8"/>
      <c r="J5" s="29" t="s">
        <v>28</v>
      </c>
      <c r="K5" s="30"/>
    </row>
    <row r="6" spans="1:11" ht="16.5" customHeight="1">
      <c r="A6" s="9" t="s">
        <v>39</v>
      </c>
      <c r="B6" s="10"/>
      <c r="C6" s="1">
        <f>SUM(C10,C14,C18,C21,C22,C23)</f>
        <v>25823611</v>
      </c>
      <c r="D6" s="7">
        <f>SUM(D10,D14,D18,D21,D22,D23)</f>
        <v>739399183</v>
      </c>
      <c r="E6" s="8"/>
      <c r="F6" s="27">
        <f>IF(ISERROR(ROUNDDOWN(D6/C6*3300,0)),"",ROUNDDOWN(D6/C6*3300,0))</f>
        <v>94487</v>
      </c>
      <c r="G6" s="28"/>
      <c r="H6" s="7">
        <f>ROUNDDOWN(223545*3.3,0)</f>
        <v>737698</v>
      </c>
      <c r="I6" s="8"/>
      <c r="J6" s="21" t="s">
        <v>28</v>
      </c>
      <c r="K6" s="22"/>
    </row>
    <row r="7" spans="1:11" ht="16.5" customHeight="1">
      <c r="A7" s="16" t="s">
        <v>8</v>
      </c>
      <c r="B7" s="4" t="s">
        <v>9</v>
      </c>
      <c r="C7" s="5">
        <f>19194+28775</f>
        <v>47969</v>
      </c>
      <c r="D7" s="11">
        <f>1217631+1878072</f>
        <v>3095703</v>
      </c>
      <c r="E7" s="12"/>
      <c r="F7" s="27">
        <f>IF(ISERROR(ROUNDDOWN(D7/C7*3300,0)),"",ROUNDDOWN(D7/C7*3300,0))</f>
        <v>212967</v>
      </c>
      <c r="G7" s="28"/>
      <c r="H7" s="7">
        <f>ROUNDDOWN(122500*3.3,0)</f>
        <v>404250</v>
      </c>
      <c r="I7" s="8"/>
      <c r="J7" s="21" t="s">
        <v>40</v>
      </c>
      <c r="K7" s="22"/>
    </row>
    <row r="8" spans="1:11" ht="16.5" customHeight="1">
      <c r="A8" s="17"/>
      <c r="B8" s="4" t="s">
        <v>10</v>
      </c>
      <c r="C8" s="5">
        <f>8890+29664</f>
        <v>38554</v>
      </c>
      <c r="D8" s="11">
        <f>1365046+4024028</f>
        <v>5389074</v>
      </c>
      <c r="E8" s="12"/>
      <c r="F8" s="27">
        <f>IF(ISERROR(ROUNDDOWN(D8/C8*3300,0)),"",ROUNDDOWN(D8/C8*3300,0))</f>
        <v>461273</v>
      </c>
      <c r="G8" s="28"/>
      <c r="H8" s="7">
        <f>ROUNDDOWN(223545*3.3,0)</f>
        <v>737698</v>
      </c>
      <c r="I8" s="8"/>
      <c r="J8" s="21" t="s">
        <v>28</v>
      </c>
      <c r="K8" s="22"/>
    </row>
    <row r="9" spans="1:11" ht="16.5" customHeight="1">
      <c r="A9" s="17"/>
      <c r="B9" s="4" t="s">
        <v>11</v>
      </c>
      <c r="C9" s="5">
        <f>2124213+1224518</f>
        <v>3348731</v>
      </c>
      <c r="D9" s="11">
        <f>83978619+45745791</f>
        <v>129724410</v>
      </c>
      <c r="E9" s="12"/>
      <c r="F9" s="27">
        <f>IF(ISERROR(ROUNDDOWN(D9/C9*3300,0)),"",ROUNDDOWN(D9/C9*3300,0))</f>
        <v>127836</v>
      </c>
      <c r="G9" s="28"/>
      <c r="H9" s="7">
        <f>ROUNDDOWN(109395*3.3,0)</f>
        <v>361003</v>
      </c>
      <c r="I9" s="8"/>
      <c r="J9" s="21" t="s">
        <v>29</v>
      </c>
      <c r="K9" s="22"/>
    </row>
    <row r="10" spans="1:11" ht="16.5" customHeight="1">
      <c r="A10" s="18"/>
      <c r="B10" s="4" t="s">
        <v>12</v>
      </c>
      <c r="C10" s="1">
        <f>SUM(C7:C9)</f>
        <v>3435254</v>
      </c>
      <c r="D10" s="7">
        <f>SUM(D7:E9)</f>
        <v>138209187</v>
      </c>
      <c r="E10" s="8"/>
      <c r="F10" s="27">
        <f aca="true" t="shared" si="0" ref="F10:F23">IF(ISERROR(ROUNDDOWN(D10/C10*3300,0)),"",ROUNDDOWN(D10/C10*3300,0))</f>
        <v>132767</v>
      </c>
      <c r="G10" s="28"/>
      <c r="H10" s="7">
        <f>ROUNDDOWN(223545*3.3,0)</f>
        <v>737698</v>
      </c>
      <c r="I10" s="8"/>
      <c r="J10" s="21" t="s">
        <v>28</v>
      </c>
      <c r="K10" s="22"/>
    </row>
    <row r="11" spans="1:11" ht="16.5" customHeight="1">
      <c r="A11" s="16" t="s">
        <v>13</v>
      </c>
      <c r="B11" s="4" t="s">
        <v>14</v>
      </c>
      <c r="C11" s="5">
        <f>1895791+573123</f>
        <v>2468914</v>
      </c>
      <c r="D11" s="11">
        <f>64039821+18265773</f>
        <v>82305594</v>
      </c>
      <c r="E11" s="12"/>
      <c r="F11" s="27">
        <f t="shared" si="0"/>
        <v>110011</v>
      </c>
      <c r="G11" s="28"/>
      <c r="H11" s="7">
        <f>ROUNDDOWN(64352*3.3,0)</f>
        <v>212361</v>
      </c>
      <c r="I11" s="8"/>
      <c r="J11" s="14" t="s">
        <v>41</v>
      </c>
      <c r="K11" s="15"/>
    </row>
    <row r="12" spans="1:11" ht="16.5" customHeight="1">
      <c r="A12" s="17"/>
      <c r="B12" s="4" t="s">
        <v>15</v>
      </c>
      <c r="C12" s="6" t="s">
        <v>35</v>
      </c>
      <c r="D12" s="11" t="s">
        <v>35</v>
      </c>
      <c r="E12" s="12"/>
      <c r="F12" s="27" t="s">
        <v>35</v>
      </c>
      <c r="G12" s="28"/>
      <c r="H12" s="11" t="s">
        <v>35</v>
      </c>
      <c r="I12" s="12"/>
      <c r="J12" s="11" t="s">
        <v>35</v>
      </c>
      <c r="K12" s="12"/>
    </row>
    <row r="13" spans="1:11" ht="16.5" customHeight="1">
      <c r="A13" s="17"/>
      <c r="B13" s="4" t="s">
        <v>16</v>
      </c>
      <c r="C13" s="5">
        <f>16763488+1592139</f>
        <v>18355627</v>
      </c>
      <c r="D13" s="11">
        <f>456178951+42158638</f>
        <v>498337589</v>
      </c>
      <c r="E13" s="12"/>
      <c r="F13" s="27">
        <f t="shared" si="0"/>
        <v>89591</v>
      </c>
      <c r="G13" s="28"/>
      <c r="H13" s="7">
        <f>ROUNDDOWN(49389*3.3,0)</f>
        <v>162983</v>
      </c>
      <c r="I13" s="8"/>
      <c r="J13" s="14" t="s">
        <v>30</v>
      </c>
      <c r="K13" s="15"/>
    </row>
    <row r="14" spans="1:11" ht="16.5" customHeight="1">
      <c r="A14" s="18"/>
      <c r="B14" s="4" t="s">
        <v>12</v>
      </c>
      <c r="C14" s="1">
        <f>SUM(C11:C13)</f>
        <v>20824541</v>
      </c>
      <c r="D14" s="7">
        <f>SUM(D11:E13)</f>
        <v>580643183</v>
      </c>
      <c r="E14" s="8"/>
      <c r="F14" s="27">
        <f>IF(ISERROR(ROUNDDOWN(D14/C14*3300,0)),"",ROUNDDOWN(D14/C14*3300,0))</f>
        <v>92012</v>
      </c>
      <c r="G14" s="28"/>
      <c r="H14" s="7">
        <f>ROUNDDOWN(64352*3.3,0)</f>
        <v>212361</v>
      </c>
      <c r="I14" s="8"/>
      <c r="J14" s="14" t="s">
        <v>42</v>
      </c>
      <c r="K14" s="15"/>
    </row>
    <row r="15" spans="1:11" ht="16.5" customHeight="1">
      <c r="A15" s="16" t="s">
        <v>17</v>
      </c>
      <c r="B15" s="4" t="s">
        <v>18</v>
      </c>
      <c r="C15" s="5">
        <f>5017+601527</f>
        <v>606544</v>
      </c>
      <c r="D15" s="11">
        <f>59782+7408980</f>
        <v>7468762</v>
      </c>
      <c r="E15" s="12"/>
      <c r="F15" s="27">
        <f t="shared" si="0"/>
        <v>40634</v>
      </c>
      <c r="G15" s="28"/>
      <c r="H15" s="7">
        <f>ROUNDDOWN(17860*3.3,0)</f>
        <v>58938</v>
      </c>
      <c r="I15" s="8"/>
      <c r="J15" s="14" t="s">
        <v>31</v>
      </c>
      <c r="K15" s="15"/>
    </row>
    <row r="16" spans="1:11" ht="16.5" customHeight="1">
      <c r="A16" s="17"/>
      <c r="B16" s="4" t="s">
        <v>19</v>
      </c>
      <c r="C16" s="5">
        <f>70173+451509</f>
        <v>521682</v>
      </c>
      <c r="D16" s="11">
        <f>1887755+7642700</f>
        <v>9530455</v>
      </c>
      <c r="E16" s="12"/>
      <c r="F16" s="27">
        <f t="shared" si="0"/>
        <v>60286</v>
      </c>
      <c r="G16" s="28"/>
      <c r="H16" s="7">
        <f>ROUNDDOWN(37119*3.3,0)</f>
        <v>122492</v>
      </c>
      <c r="I16" s="8"/>
      <c r="J16" s="14" t="s">
        <v>32</v>
      </c>
      <c r="K16" s="15"/>
    </row>
    <row r="17" spans="1:11" ht="16.5" customHeight="1">
      <c r="A17" s="17"/>
      <c r="B17" s="4" t="s">
        <v>20</v>
      </c>
      <c r="C17" s="6" t="s">
        <v>43</v>
      </c>
      <c r="D17" s="11" t="s">
        <v>43</v>
      </c>
      <c r="E17" s="12"/>
      <c r="F17" s="27" t="s">
        <v>43</v>
      </c>
      <c r="G17" s="28"/>
      <c r="H17" s="11" t="s">
        <v>43</v>
      </c>
      <c r="I17" s="12"/>
      <c r="J17" s="11" t="s">
        <v>43</v>
      </c>
      <c r="K17" s="12"/>
    </row>
    <row r="18" spans="1:11" ht="16.5" customHeight="1">
      <c r="A18" s="18"/>
      <c r="B18" s="4" t="s">
        <v>12</v>
      </c>
      <c r="C18" s="1">
        <f>SUM(C15:C17)</f>
        <v>1128226</v>
      </c>
      <c r="D18" s="7">
        <f>SUM(D15:E17)</f>
        <v>16999217</v>
      </c>
      <c r="E18" s="8"/>
      <c r="F18" s="27">
        <f t="shared" si="0"/>
        <v>49721</v>
      </c>
      <c r="G18" s="28"/>
      <c r="H18" s="7">
        <f>ROUNDDOWN(37119*3.3,0)</f>
        <v>122492</v>
      </c>
      <c r="I18" s="8"/>
      <c r="J18" s="14" t="s">
        <v>32</v>
      </c>
      <c r="K18" s="15"/>
    </row>
    <row r="19" spans="1:11" ht="16.5" customHeight="1">
      <c r="A19" s="16" t="s">
        <v>21</v>
      </c>
      <c r="B19" s="4" t="s">
        <v>22</v>
      </c>
      <c r="C19" s="6" t="s">
        <v>44</v>
      </c>
      <c r="D19" s="11" t="s">
        <v>44</v>
      </c>
      <c r="E19" s="12"/>
      <c r="F19" s="27" t="s">
        <v>44</v>
      </c>
      <c r="G19" s="28"/>
      <c r="H19" s="11" t="s">
        <v>44</v>
      </c>
      <c r="I19" s="12"/>
      <c r="J19" s="11" t="s">
        <v>44</v>
      </c>
      <c r="K19" s="12"/>
    </row>
    <row r="20" spans="1:11" ht="16.5" customHeight="1">
      <c r="A20" s="17"/>
      <c r="B20" s="4" t="s">
        <v>21</v>
      </c>
      <c r="C20" s="5">
        <f>361892+42230</f>
        <v>404122</v>
      </c>
      <c r="D20" s="11">
        <f>3009817+485616</f>
        <v>3495433</v>
      </c>
      <c r="E20" s="12"/>
      <c r="F20" s="27">
        <f t="shared" si="0"/>
        <v>28543</v>
      </c>
      <c r="G20" s="28"/>
      <c r="H20" s="7">
        <f>ROUNDDOWN(17600*3.3,0)</f>
        <v>58080</v>
      </c>
      <c r="I20" s="8"/>
      <c r="J20" s="14" t="s">
        <v>33</v>
      </c>
      <c r="K20" s="15"/>
    </row>
    <row r="21" spans="1:11" ht="16.5" customHeight="1">
      <c r="A21" s="18"/>
      <c r="B21" s="4" t="s">
        <v>12</v>
      </c>
      <c r="C21" s="1">
        <f>SUM(C19:C20)</f>
        <v>404122</v>
      </c>
      <c r="D21" s="7">
        <f>SUM(D19:E20)</f>
        <v>3495433</v>
      </c>
      <c r="E21" s="8"/>
      <c r="F21" s="27">
        <f t="shared" si="0"/>
        <v>28543</v>
      </c>
      <c r="G21" s="28"/>
      <c r="H21" s="7">
        <f>ROUNDDOWN(17600*3.3,0)</f>
        <v>58080</v>
      </c>
      <c r="I21" s="8"/>
      <c r="J21" s="14" t="s">
        <v>33</v>
      </c>
      <c r="K21" s="15"/>
    </row>
    <row r="22" spans="1:11" ht="16.5" customHeight="1">
      <c r="A22" s="19" t="s">
        <v>23</v>
      </c>
      <c r="B22" s="20"/>
      <c r="C22" s="6" t="s">
        <v>44</v>
      </c>
      <c r="D22" s="11" t="s">
        <v>44</v>
      </c>
      <c r="E22" s="12"/>
      <c r="F22" s="27" t="s">
        <v>44</v>
      </c>
      <c r="G22" s="28"/>
      <c r="H22" s="11" t="s">
        <v>44</v>
      </c>
      <c r="I22" s="12"/>
      <c r="J22" s="11" t="s">
        <v>44</v>
      </c>
      <c r="K22" s="12"/>
    </row>
    <row r="23" spans="1:11" ht="16.5" customHeight="1">
      <c r="A23" s="19" t="s">
        <v>24</v>
      </c>
      <c r="B23" s="20"/>
      <c r="C23" s="5">
        <v>31468</v>
      </c>
      <c r="D23" s="11">
        <v>52163</v>
      </c>
      <c r="E23" s="12"/>
      <c r="F23" s="27">
        <f t="shared" si="0"/>
        <v>5470</v>
      </c>
      <c r="G23" s="28"/>
      <c r="H23" s="7">
        <f>ROUNDDOWN(4425*3.3,0)</f>
        <v>14602</v>
      </c>
      <c r="I23" s="8"/>
      <c r="J23" s="14" t="s">
        <v>34</v>
      </c>
      <c r="K23" s="15"/>
    </row>
    <row r="24" spans="1:11" ht="16.5" customHeight="1">
      <c r="A24" s="35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6.5" customHeight="1">
      <c r="A25" s="13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6.5" customHeight="1">
      <c r="A26" s="13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6.5" customHeight="1">
      <c r="A27" s="13" t="s">
        <v>45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</sheetData>
  <sheetProtection formatCells="0" formatColumns="0" formatRows="0" insertColumns="0" insertRows="0"/>
  <mergeCells count="101">
    <mergeCell ref="A2:B3"/>
    <mergeCell ref="A1:K1"/>
    <mergeCell ref="H3:I3"/>
    <mergeCell ref="F3:G3"/>
    <mergeCell ref="J2:K3"/>
    <mergeCell ref="F2:I2"/>
    <mergeCell ref="D2:E3"/>
    <mergeCell ref="C2:C3"/>
    <mergeCell ref="A27:K27"/>
    <mergeCell ref="A26:K26"/>
    <mergeCell ref="A25:K25"/>
    <mergeCell ref="A24:K24"/>
    <mergeCell ref="J23:K23"/>
    <mergeCell ref="H23:I23"/>
    <mergeCell ref="F23:G23"/>
    <mergeCell ref="D23:E23"/>
    <mergeCell ref="A23:B23"/>
    <mergeCell ref="J22:K22"/>
    <mergeCell ref="H22:I22"/>
    <mergeCell ref="F22:G22"/>
    <mergeCell ref="D22:E22"/>
    <mergeCell ref="A22:B22"/>
    <mergeCell ref="J21:K21"/>
    <mergeCell ref="H21:I21"/>
    <mergeCell ref="F21:G21"/>
    <mergeCell ref="D21:E21"/>
    <mergeCell ref="A19:A21"/>
    <mergeCell ref="J20:K20"/>
    <mergeCell ref="H20:I20"/>
    <mergeCell ref="F20:G20"/>
    <mergeCell ref="D20:E20"/>
    <mergeCell ref="J19:K19"/>
    <mergeCell ref="H19:I19"/>
    <mergeCell ref="F19:G19"/>
    <mergeCell ref="D19:E19"/>
    <mergeCell ref="J18:K18"/>
    <mergeCell ref="H18:I18"/>
    <mergeCell ref="F18:G18"/>
    <mergeCell ref="D18:E18"/>
    <mergeCell ref="J17:K17"/>
    <mergeCell ref="H17:I17"/>
    <mergeCell ref="F17:G17"/>
    <mergeCell ref="D17:E17"/>
    <mergeCell ref="J16:K16"/>
    <mergeCell ref="H16:I16"/>
    <mergeCell ref="F16:G16"/>
    <mergeCell ref="D16:E16"/>
    <mergeCell ref="J15:K15"/>
    <mergeCell ref="H15:I15"/>
    <mergeCell ref="F15:G15"/>
    <mergeCell ref="D15:E15"/>
    <mergeCell ref="A15:A18"/>
    <mergeCell ref="J14:K14"/>
    <mergeCell ref="H14:I14"/>
    <mergeCell ref="F14:G14"/>
    <mergeCell ref="D14:E14"/>
    <mergeCell ref="J13:K13"/>
    <mergeCell ref="H13:I13"/>
    <mergeCell ref="F13:G13"/>
    <mergeCell ref="D13:E13"/>
    <mergeCell ref="A11:A14"/>
    <mergeCell ref="J12:K12"/>
    <mergeCell ref="H12:I12"/>
    <mergeCell ref="F12:G12"/>
    <mergeCell ref="D12:E12"/>
    <mergeCell ref="J11:K11"/>
    <mergeCell ref="H11:I11"/>
    <mergeCell ref="F11:G11"/>
    <mergeCell ref="D11:E11"/>
    <mergeCell ref="J10:K10"/>
    <mergeCell ref="H10:I10"/>
    <mergeCell ref="F10:G10"/>
    <mergeCell ref="D10:E10"/>
    <mergeCell ref="J9:K9"/>
    <mergeCell ref="H9:I9"/>
    <mergeCell ref="F9:G9"/>
    <mergeCell ref="D9:E9"/>
    <mergeCell ref="J8:K8"/>
    <mergeCell ref="H8:I8"/>
    <mergeCell ref="F8:G8"/>
    <mergeCell ref="D8:E8"/>
    <mergeCell ref="J7:K7"/>
    <mergeCell ref="H7:I7"/>
    <mergeCell ref="F7:G7"/>
    <mergeCell ref="D7:E7"/>
    <mergeCell ref="A7:A10"/>
    <mergeCell ref="J6:K6"/>
    <mergeCell ref="H6:I6"/>
    <mergeCell ref="F6:G6"/>
    <mergeCell ref="D6:E6"/>
    <mergeCell ref="A6:B6"/>
    <mergeCell ref="J5:K5"/>
    <mergeCell ref="H5:I5"/>
    <mergeCell ref="F5:G5"/>
    <mergeCell ref="D5:E5"/>
    <mergeCell ref="A5:B5"/>
    <mergeCell ref="J4:K4"/>
    <mergeCell ref="H4:I4"/>
    <mergeCell ref="F4:G4"/>
    <mergeCell ref="D4:E4"/>
    <mergeCell ref="A4:B4"/>
  </mergeCells>
  <conditionalFormatting sqref="C6:E6">
    <cfRule type="cellIs" priority="3" dxfId="2" operator="equal" stopIfTrue="1">
      <formula>0</formula>
    </cfRule>
  </conditionalFormatting>
  <conditionalFormatting sqref="C7:E23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2016-04-25T01:01:39Z</cp:lastPrinted>
  <dcterms:created xsi:type="dcterms:W3CDTF">2000-03-12T23:26:25Z</dcterms:created>
  <dcterms:modified xsi:type="dcterms:W3CDTF">2016-05-02T07:45:18Z</dcterms:modified>
  <cp:category/>
  <cp:version/>
  <cp:contentType/>
  <cp:contentStatus/>
</cp:coreProperties>
</file>